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220" windowHeight="7305" activeTab="1"/>
  </bookViews>
  <sheets>
    <sheet name="Штатные должности" sheetId="7" r:id="rId1"/>
    <sheet name="1Описание работ" sheetId="1" r:id="rId2"/>
    <sheet name="2Рабочее время" sheetId="6" r:id="rId3"/>
    <sheet name="Расчет численности" sheetId="2" r:id="rId4"/>
    <sheet name="Потери рабочего времени" sheetId="11" r:id="rId5"/>
    <sheet name="Частотность" sheetId="8" state="hidden" r:id="rId6"/>
    <sheet name="Производные показатели" sheetId="9" state="hidden" r:id="rId7"/>
    <sheet name="Лист3" sheetId="12" state="hidden" r:id="rId8"/>
  </sheets>
  <definedNames>
    <definedName name="_xlnm._FilterDatabase" localSheetId="1" hidden="1">'1Описание работ'!$D$1:$W$524</definedName>
    <definedName name="_xlnm._FilterDatabase" localSheetId="2" hidden="1">'2Рабочее время'!$A$1:$CV$14</definedName>
  </definedNames>
  <calcPr calcId="145621"/>
</workbook>
</file>

<file path=xl/calcChain.xml><?xml version="1.0" encoding="utf-8"?>
<calcChain xmlns="http://schemas.openxmlformats.org/spreadsheetml/2006/main">
  <c r="H4" i="2" l="1"/>
  <c r="J3" i="6" l="1"/>
  <c r="L3" i="6" s="1"/>
  <c r="J4" i="6"/>
  <c r="L4" i="6"/>
  <c r="J5" i="6"/>
  <c r="L5" i="6"/>
  <c r="J6" i="6"/>
  <c r="L6" i="6" s="1"/>
  <c r="J7" i="6"/>
  <c r="L7" i="6" s="1"/>
  <c r="J8" i="6"/>
  <c r="L8" i="6"/>
  <c r="J9" i="6"/>
  <c r="L9" i="6"/>
  <c r="J10" i="6"/>
  <c r="L10" i="6" s="1"/>
  <c r="K81" i="1" l="1"/>
  <c r="R81" i="1"/>
  <c r="K82" i="1"/>
  <c r="R82" i="1"/>
  <c r="K83" i="1"/>
  <c r="R83" i="1"/>
  <c r="K84" i="1"/>
  <c r="R84" i="1"/>
  <c r="K85" i="1"/>
  <c r="R85" i="1"/>
  <c r="K86" i="1"/>
  <c r="R86" i="1"/>
  <c r="K87" i="1"/>
  <c r="R87" i="1"/>
  <c r="K88" i="1"/>
  <c r="R88" i="1"/>
  <c r="K89" i="1"/>
  <c r="R89" i="1"/>
  <c r="K90" i="1"/>
  <c r="R90" i="1"/>
  <c r="K91" i="1"/>
  <c r="R91" i="1"/>
  <c r="K92" i="1"/>
  <c r="R92" i="1"/>
  <c r="K93" i="1"/>
  <c r="R93" i="1"/>
  <c r="K94" i="1"/>
  <c r="R94" i="1"/>
  <c r="K95" i="1"/>
  <c r="R95" i="1"/>
  <c r="K96" i="1"/>
  <c r="R96" i="1"/>
  <c r="K97" i="1"/>
  <c r="R97" i="1"/>
  <c r="K98" i="1"/>
  <c r="R98" i="1"/>
  <c r="K99" i="1"/>
  <c r="R99" i="1"/>
  <c r="K100" i="1"/>
  <c r="R100" i="1"/>
  <c r="K101" i="1"/>
  <c r="R101" i="1"/>
  <c r="K102" i="1"/>
  <c r="R102" i="1"/>
  <c r="K103" i="1"/>
  <c r="R103" i="1"/>
  <c r="K104" i="1"/>
  <c r="R104" i="1"/>
  <c r="K105" i="1"/>
  <c r="R105" i="1"/>
  <c r="K106" i="1"/>
  <c r="R106" i="1"/>
  <c r="K107" i="1"/>
  <c r="R107" i="1"/>
  <c r="K108" i="1"/>
  <c r="R108" i="1"/>
  <c r="K109" i="1"/>
  <c r="R109" i="1"/>
  <c r="K110" i="1"/>
  <c r="R110" i="1"/>
  <c r="K111" i="1"/>
  <c r="R111" i="1"/>
  <c r="K112" i="1"/>
  <c r="R112" i="1"/>
  <c r="K113" i="1"/>
  <c r="R113" i="1"/>
  <c r="K114" i="1"/>
  <c r="R114" i="1"/>
  <c r="K115" i="1"/>
  <c r="R115" i="1"/>
  <c r="K116" i="1"/>
  <c r="R116" i="1"/>
  <c r="K117" i="1"/>
  <c r="R117" i="1"/>
  <c r="K118" i="1"/>
  <c r="R118" i="1"/>
  <c r="K119" i="1"/>
  <c r="R119" i="1"/>
  <c r="K120" i="1"/>
  <c r="R120" i="1"/>
  <c r="K121" i="1"/>
  <c r="R121" i="1"/>
  <c r="K122" i="1"/>
  <c r="R122" i="1"/>
  <c r="K123" i="1"/>
  <c r="R123" i="1"/>
  <c r="K124" i="1"/>
  <c r="R124" i="1"/>
  <c r="K125" i="1"/>
  <c r="R125" i="1"/>
  <c r="K126" i="1"/>
  <c r="R126" i="1"/>
  <c r="K127" i="1"/>
  <c r="R127" i="1"/>
  <c r="K128" i="1"/>
  <c r="R128" i="1"/>
  <c r="K129" i="1"/>
  <c r="R129" i="1"/>
  <c r="K130" i="1"/>
  <c r="R130" i="1"/>
  <c r="K131" i="1"/>
  <c r="R131" i="1"/>
  <c r="K132" i="1"/>
  <c r="R132" i="1"/>
  <c r="K133" i="1"/>
  <c r="R133" i="1"/>
  <c r="V133" i="1" s="1"/>
  <c r="W133" i="1" s="1"/>
  <c r="K134" i="1"/>
  <c r="R134" i="1"/>
  <c r="K135" i="1"/>
  <c r="R135" i="1"/>
  <c r="K136" i="1"/>
  <c r="R136" i="1"/>
  <c r="K137" i="1"/>
  <c r="R137" i="1"/>
  <c r="V137" i="1" s="1"/>
  <c r="W137" i="1" s="1"/>
  <c r="K138" i="1"/>
  <c r="R138" i="1"/>
  <c r="K139" i="1"/>
  <c r="R139" i="1"/>
  <c r="K140" i="1"/>
  <c r="R140" i="1"/>
  <c r="K141" i="1"/>
  <c r="R141" i="1"/>
  <c r="V141" i="1" s="1"/>
  <c r="W141" i="1" s="1"/>
  <c r="K142" i="1"/>
  <c r="R142" i="1"/>
  <c r="K143" i="1"/>
  <c r="R143" i="1"/>
  <c r="K144" i="1"/>
  <c r="R144" i="1"/>
  <c r="K145" i="1"/>
  <c r="R145" i="1"/>
  <c r="V145" i="1" s="1"/>
  <c r="W145" i="1" s="1"/>
  <c r="K146" i="1"/>
  <c r="R146" i="1"/>
  <c r="K147" i="1"/>
  <c r="R147" i="1"/>
  <c r="K148" i="1"/>
  <c r="R148" i="1"/>
  <c r="K149" i="1"/>
  <c r="R149" i="1"/>
  <c r="V149" i="1" s="1"/>
  <c r="W149" i="1" s="1"/>
  <c r="K150" i="1"/>
  <c r="R150" i="1"/>
  <c r="K151" i="1"/>
  <c r="R151" i="1"/>
  <c r="K152" i="1"/>
  <c r="R152" i="1"/>
  <c r="K153" i="1"/>
  <c r="R153" i="1"/>
  <c r="V153" i="1" s="1"/>
  <c r="W153" i="1" s="1"/>
  <c r="K154" i="1"/>
  <c r="R154" i="1"/>
  <c r="K155" i="1"/>
  <c r="R155" i="1"/>
  <c r="K156" i="1"/>
  <c r="R156" i="1"/>
  <c r="K157" i="1"/>
  <c r="R157" i="1"/>
  <c r="V157" i="1" s="1"/>
  <c r="W157" i="1" s="1"/>
  <c r="K158" i="1"/>
  <c r="R158" i="1"/>
  <c r="K159" i="1"/>
  <c r="R159" i="1"/>
  <c r="K160" i="1"/>
  <c r="R160" i="1"/>
  <c r="K161" i="1"/>
  <c r="R161" i="1"/>
  <c r="V161" i="1" s="1"/>
  <c r="W161" i="1" s="1"/>
  <c r="K162" i="1"/>
  <c r="R162" i="1"/>
  <c r="K163" i="1"/>
  <c r="R163" i="1"/>
  <c r="K164" i="1"/>
  <c r="R164" i="1"/>
  <c r="K165" i="1"/>
  <c r="R165" i="1"/>
  <c r="V165" i="1" s="1"/>
  <c r="W165" i="1" s="1"/>
  <c r="K166" i="1"/>
  <c r="R166" i="1"/>
  <c r="K167" i="1"/>
  <c r="R167" i="1"/>
  <c r="K168" i="1"/>
  <c r="R168" i="1"/>
  <c r="K169" i="1"/>
  <c r="R169" i="1"/>
  <c r="K170" i="1"/>
  <c r="R170" i="1"/>
  <c r="K171" i="1"/>
  <c r="R171" i="1"/>
  <c r="K172" i="1"/>
  <c r="R172" i="1"/>
  <c r="V172" i="1" s="1"/>
  <c r="W172" i="1" s="1"/>
  <c r="K173" i="1"/>
  <c r="R173" i="1"/>
  <c r="K174" i="1"/>
  <c r="R174" i="1"/>
  <c r="K175" i="1"/>
  <c r="R175" i="1"/>
  <c r="K176" i="1"/>
  <c r="R176" i="1"/>
  <c r="K177" i="1"/>
  <c r="R177" i="1"/>
  <c r="K178" i="1"/>
  <c r="R178" i="1"/>
  <c r="K179" i="1"/>
  <c r="R179" i="1"/>
  <c r="K180" i="1"/>
  <c r="R180" i="1"/>
  <c r="V180" i="1" s="1"/>
  <c r="W180" i="1" s="1"/>
  <c r="K181" i="1"/>
  <c r="R181" i="1"/>
  <c r="K182" i="1"/>
  <c r="R182" i="1"/>
  <c r="K183" i="1"/>
  <c r="R183" i="1"/>
  <c r="K184" i="1"/>
  <c r="R184" i="1"/>
  <c r="K185" i="1"/>
  <c r="R185" i="1"/>
  <c r="K186" i="1"/>
  <c r="R186" i="1"/>
  <c r="K187" i="1"/>
  <c r="R187" i="1"/>
  <c r="K188" i="1"/>
  <c r="R188" i="1"/>
  <c r="V188" i="1" s="1"/>
  <c r="W188" i="1" s="1"/>
  <c r="K189" i="1"/>
  <c r="R189" i="1"/>
  <c r="K190" i="1"/>
  <c r="R190" i="1"/>
  <c r="K191" i="1"/>
  <c r="R191" i="1"/>
  <c r="K192" i="1"/>
  <c r="R192" i="1"/>
  <c r="K193" i="1"/>
  <c r="R193" i="1"/>
  <c r="K194" i="1"/>
  <c r="R194" i="1"/>
  <c r="K195" i="1"/>
  <c r="R195" i="1"/>
  <c r="K196" i="1"/>
  <c r="R196" i="1"/>
  <c r="V196" i="1" s="1"/>
  <c r="W196" i="1" s="1"/>
  <c r="K197" i="1"/>
  <c r="R197" i="1"/>
  <c r="K198" i="1"/>
  <c r="R198" i="1"/>
  <c r="K199" i="1"/>
  <c r="R199" i="1"/>
  <c r="K200" i="1"/>
  <c r="R200" i="1"/>
  <c r="K201" i="1"/>
  <c r="R201" i="1"/>
  <c r="K202" i="1"/>
  <c r="R202" i="1"/>
  <c r="K203" i="1"/>
  <c r="R203" i="1"/>
  <c r="K204" i="1"/>
  <c r="R204" i="1"/>
  <c r="V204" i="1" s="1"/>
  <c r="W204" i="1" s="1"/>
  <c r="K205" i="1"/>
  <c r="R205" i="1"/>
  <c r="K206" i="1"/>
  <c r="R206" i="1"/>
  <c r="K207" i="1"/>
  <c r="R207" i="1"/>
  <c r="K208" i="1"/>
  <c r="R208" i="1"/>
  <c r="K209" i="1"/>
  <c r="R209" i="1"/>
  <c r="K210" i="1"/>
  <c r="R210" i="1"/>
  <c r="K211" i="1"/>
  <c r="R211" i="1"/>
  <c r="K212" i="1"/>
  <c r="R212" i="1"/>
  <c r="V212" i="1" s="1"/>
  <c r="W212" i="1" s="1"/>
  <c r="K213" i="1"/>
  <c r="R213" i="1"/>
  <c r="K214" i="1"/>
  <c r="R214" i="1"/>
  <c r="K215" i="1"/>
  <c r="R215" i="1"/>
  <c r="K216" i="1"/>
  <c r="R216" i="1"/>
  <c r="K217" i="1"/>
  <c r="R217" i="1"/>
  <c r="K218" i="1"/>
  <c r="R218" i="1"/>
  <c r="K219" i="1"/>
  <c r="R219" i="1"/>
  <c r="K220" i="1"/>
  <c r="R220" i="1"/>
  <c r="V220" i="1" s="1"/>
  <c r="W220" i="1" s="1"/>
  <c r="K221" i="1"/>
  <c r="R221" i="1"/>
  <c r="K222" i="1"/>
  <c r="R222" i="1"/>
  <c r="K223" i="1"/>
  <c r="R223" i="1"/>
  <c r="K224" i="1"/>
  <c r="R224" i="1"/>
  <c r="K225" i="1"/>
  <c r="R225" i="1"/>
  <c r="K226" i="1"/>
  <c r="R226" i="1"/>
  <c r="K227" i="1"/>
  <c r="R227" i="1"/>
  <c r="K228" i="1"/>
  <c r="R228" i="1"/>
  <c r="K229" i="1"/>
  <c r="R229" i="1"/>
  <c r="K230" i="1"/>
  <c r="R230" i="1"/>
  <c r="K231" i="1"/>
  <c r="R231" i="1"/>
  <c r="K232" i="1"/>
  <c r="R232" i="1"/>
  <c r="K233" i="1"/>
  <c r="R233" i="1"/>
  <c r="K234" i="1"/>
  <c r="R234" i="1"/>
  <c r="K235" i="1"/>
  <c r="R235" i="1"/>
  <c r="K236" i="1"/>
  <c r="R236" i="1"/>
  <c r="K237" i="1"/>
  <c r="R237" i="1"/>
  <c r="K238" i="1"/>
  <c r="R238" i="1"/>
  <c r="K239" i="1"/>
  <c r="R239" i="1"/>
  <c r="K240" i="1"/>
  <c r="R240" i="1"/>
  <c r="K241" i="1"/>
  <c r="R241" i="1"/>
  <c r="K242" i="1"/>
  <c r="R242" i="1"/>
  <c r="K243" i="1"/>
  <c r="R243" i="1"/>
  <c r="K244" i="1"/>
  <c r="R244" i="1"/>
  <c r="K245" i="1"/>
  <c r="R245" i="1"/>
  <c r="K246" i="1"/>
  <c r="R246" i="1"/>
  <c r="K247" i="1"/>
  <c r="R247" i="1"/>
  <c r="K248" i="1"/>
  <c r="R248" i="1"/>
  <c r="K249" i="1"/>
  <c r="R249" i="1"/>
  <c r="K250" i="1"/>
  <c r="R250" i="1"/>
  <c r="K251" i="1"/>
  <c r="R251" i="1"/>
  <c r="K252" i="1"/>
  <c r="R252" i="1"/>
  <c r="V252" i="1" s="1"/>
  <c r="W252" i="1" s="1"/>
  <c r="K253" i="1"/>
  <c r="R253" i="1"/>
  <c r="K254" i="1"/>
  <c r="R254" i="1"/>
  <c r="K255" i="1"/>
  <c r="R255" i="1"/>
  <c r="K256" i="1"/>
  <c r="R256" i="1"/>
  <c r="V256" i="1" s="1"/>
  <c r="W256" i="1" s="1"/>
  <c r="K257" i="1"/>
  <c r="R257" i="1"/>
  <c r="K258" i="1"/>
  <c r="R258" i="1"/>
  <c r="K259" i="1"/>
  <c r="R259" i="1"/>
  <c r="V259" i="1" s="1"/>
  <c r="W259" i="1" s="1"/>
  <c r="K260" i="1"/>
  <c r="R260" i="1"/>
  <c r="K261" i="1"/>
  <c r="R261" i="1"/>
  <c r="V261" i="1" s="1"/>
  <c r="W261" i="1" s="1"/>
  <c r="K262" i="1"/>
  <c r="R262" i="1"/>
  <c r="K263" i="1"/>
  <c r="R263" i="1"/>
  <c r="K264" i="1"/>
  <c r="R264" i="1"/>
  <c r="K265" i="1"/>
  <c r="R265" i="1"/>
  <c r="V265" i="1" s="1"/>
  <c r="W265" i="1" s="1"/>
  <c r="K266" i="1"/>
  <c r="R266" i="1"/>
  <c r="K267" i="1"/>
  <c r="R267" i="1"/>
  <c r="K268" i="1"/>
  <c r="R268" i="1"/>
  <c r="V268" i="1" s="1"/>
  <c r="W268" i="1" s="1"/>
  <c r="K269" i="1"/>
  <c r="R269" i="1"/>
  <c r="K270" i="1"/>
  <c r="R270" i="1"/>
  <c r="K271" i="1"/>
  <c r="R271" i="1"/>
  <c r="K272" i="1"/>
  <c r="R272" i="1"/>
  <c r="V272" i="1" s="1"/>
  <c r="W272" i="1" s="1"/>
  <c r="K273" i="1"/>
  <c r="R273" i="1"/>
  <c r="K274" i="1"/>
  <c r="R274" i="1"/>
  <c r="K275" i="1"/>
  <c r="R275" i="1"/>
  <c r="V275" i="1" s="1"/>
  <c r="W275" i="1" s="1"/>
  <c r="K276" i="1"/>
  <c r="R276" i="1"/>
  <c r="K277" i="1"/>
  <c r="R277" i="1"/>
  <c r="V277" i="1" s="1"/>
  <c r="W277" i="1" s="1"/>
  <c r="K278" i="1"/>
  <c r="R278" i="1"/>
  <c r="K279" i="1"/>
  <c r="R279" i="1"/>
  <c r="K280" i="1"/>
  <c r="R280" i="1"/>
  <c r="K281" i="1"/>
  <c r="R281" i="1"/>
  <c r="V281" i="1" s="1"/>
  <c r="W281" i="1" s="1"/>
  <c r="K282" i="1"/>
  <c r="R282" i="1"/>
  <c r="K283" i="1"/>
  <c r="R283" i="1"/>
  <c r="K284" i="1"/>
  <c r="R284" i="1"/>
  <c r="V284" i="1" s="1"/>
  <c r="W284" i="1" s="1"/>
  <c r="K285" i="1"/>
  <c r="R285" i="1"/>
  <c r="K286" i="1"/>
  <c r="R286" i="1"/>
  <c r="K287" i="1"/>
  <c r="R287" i="1"/>
  <c r="K288" i="1"/>
  <c r="R288" i="1"/>
  <c r="V288" i="1" s="1"/>
  <c r="W288" i="1" s="1"/>
  <c r="K289" i="1"/>
  <c r="R289" i="1"/>
  <c r="K290" i="1"/>
  <c r="R290" i="1"/>
  <c r="K291" i="1"/>
  <c r="R291" i="1"/>
  <c r="V291" i="1" s="1"/>
  <c r="W291" i="1" s="1"/>
  <c r="K292" i="1"/>
  <c r="R292" i="1"/>
  <c r="K293" i="1"/>
  <c r="R293" i="1"/>
  <c r="V293" i="1" s="1"/>
  <c r="W293" i="1" s="1"/>
  <c r="K294" i="1"/>
  <c r="R294" i="1"/>
  <c r="K295" i="1"/>
  <c r="R295" i="1"/>
  <c r="K296" i="1"/>
  <c r="R296" i="1"/>
  <c r="K297" i="1"/>
  <c r="R297" i="1"/>
  <c r="V297" i="1" s="1"/>
  <c r="W297" i="1" s="1"/>
  <c r="K298" i="1"/>
  <c r="R298" i="1"/>
  <c r="K299" i="1"/>
  <c r="R299" i="1"/>
  <c r="K300" i="1"/>
  <c r="R300" i="1"/>
  <c r="V300" i="1" s="1"/>
  <c r="W300" i="1" s="1"/>
  <c r="K301" i="1"/>
  <c r="R301" i="1"/>
  <c r="K302" i="1"/>
  <c r="R302" i="1"/>
  <c r="K303" i="1"/>
  <c r="R303" i="1"/>
  <c r="K304" i="1"/>
  <c r="R304" i="1"/>
  <c r="V304" i="1" s="1"/>
  <c r="W304" i="1" s="1"/>
  <c r="K305" i="1"/>
  <c r="R305" i="1"/>
  <c r="K306" i="1"/>
  <c r="R306" i="1"/>
  <c r="K307" i="1"/>
  <c r="R307" i="1"/>
  <c r="V307" i="1" s="1"/>
  <c r="W307" i="1" s="1"/>
  <c r="K308" i="1"/>
  <c r="R308" i="1"/>
  <c r="K309" i="1"/>
  <c r="R309" i="1"/>
  <c r="V309" i="1" s="1"/>
  <c r="W309" i="1" s="1"/>
  <c r="K310" i="1"/>
  <c r="R310" i="1"/>
  <c r="K311" i="1"/>
  <c r="R311" i="1"/>
  <c r="K312" i="1"/>
  <c r="R312" i="1"/>
  <c r="K313" i="1"/>
  <c r="R313" i="1"/>
  <c r="V313" i="1" s="1"/>
  <c r="W313" i="1" s="1"/>
  <c r="K314" i="1"/>
  <c r="R314" i="1"/>
  <c r="K315" i="1"/>
  <c r="R315" i="1"/>
  <c r="K316" i="1"/>
  <c r="R316" i="1"/>
  <c r="V316" i="1" s="1"/>
  <c r="W316" i="1" s="1"/>
  <c r="K317" i="1"/>
  <c r="R317" i="1"/>
  <c r="K318" i="1"/>
  <c r="R318" i="1"/>
  <c r="K319" i="1"/>
  <c r="R319" i="1"/>
  <c r="K320" i="1"/>
  <c r="R320" i="1"/>
  <c r="V320" i="1" s="1"/>
  <c r="W320" i="1" s="1"/>
  <c r="K321" i="1"/>
  <c r="R321" i="1"/>
  <c r="K322" i="1"/>
  <c r="R322" i="1"/>
  <c r="K323" i="1"/>
  <c r="R323" i="1"/>
  <c r="V323" i="1" s="1"/>
  <c r="W323" i="1" s="1"/>
  <c r="K324" i="1"/>
  <c r="R324" i="1"/>
  <c r="K325" i="1"/>
  <c r="R325" i="1"/>
  <c r="V325" i="1" s="1"/>
  <c r="W325" i="1" s="1"/>
  <c r="K326" i="1"/>
  <c r="R326" i="1"/>
  <c r="K327" i="1"/>
  <c r="R327" i="1"/>
  <c r="K328" i="1"/>
  <c r="R328" i="1"/>
  <c r="K329" i="1"/>
  <c r="R329" i="1"/>
  <c r="V329" i="1" s="1"/>
  <c r="W329" i="1" s="1"/>
  <c r="K330" i="1"/>
  <c r="R330" i="1"/>
  <c r="K331" i="1"/>
  <c r="R331" i="1"/>
  <c r="K332" i="1"/>
  <c r="R332" i="1"/>
  <c r="V332" i="1" s="1"/>
  <c r="W332" i="1" s="1"/>
  <c r="K333" i="1"/>
  <c r="R333" i="1"/>
  <c r="K334" i="1"/>
  <c r="R334" i="1"/>
  <c r="K335" i="1"/>
  <c r="R335" i="1"/>
  <c r="K336" i="1"/>
  <c r="R336" i="1"/>
  <c r="V336" i="1" s="1"/>
  <c r="W336" i="1" s="1"/>
  <c r="K337" i="1"/>
  <c r="R337" i="1"/>
  <c r="K338" i="1"/>
  <c r="R338" i="1"/>
  <c r="K339" i="1"/>
  <c r="R339" i="1"/>
  <c r="V339" i="1" s="1"/>
  <c r="W339" i="1" s="1"/>
  <c r="K340" i="1"/>
  <c r="R340" i="1"/>
  <c r="K341" i="1"/>
  <c r="R341" i="1"/>
  <c r="V341" i="1" s="1"/>
  <c r="W341" i="1" s="1"/>
  <c r="K342" i="1"/>
  <c r="R342" i="1"/>
  <c r="K343" i="1"/>
  <c r="R343" i="1"/>
  <c r="K344" i="1"/>
  <c r="R344" i="1"/>
  <c r="K345" i="1"/>
  <c r="R345" i="1"/>
  <c r="V345" i="1" s="1"/>
  <c r="W345" i="1" s="1"/>
  <c r="K346" i="1"/>
  <c r="R346" i="1"/>
  <c r="K347" i="1"/>
  <c r="R347" i="1"/>
  <c r="K348" i="1"/>
  <c r="R348" i="1"/>
  <c r="V348" i="1" s="1"/>
  <c r="W348" i="1" s="1"/>
  <c r="K349" i="1"/>
  <c r="R349" i="1"/>
  <c r="K350" i="1"/>
  <c r="R350" i="1"/>
  <c r="K351" i="1"/>
  <c r="R351" i="1"/>
  <c r="K352" i="1"/>
  <c r="R352" i="1"/>
  <c r="V352" i="1" s="1"/>
  <c r="W352" i="1" s="1"/>
  <c r="K353" i="1"/>
  <c r="R353" i="1"/>
  <c r="K354" i="1"/>
  <c r="R354" i="1"/>
  <c r="K355" i="1"/>
  <c r="R355" i="1"/>
  <c r="V355" i="1" s="1"/>
  <c r="W355" i="1" s="1"/>
  <c r="K356" i="1"/>
  <c r="R356" i="1"/>
  <c r="K357" i="1"/>
  <c r="R357" i="1"/>
  <c r="V357" i="1" s="1"/>
  <c r="W357" i="1" s="1"/>
  <c r="K358" i="1"/>
  <c r="R358" i="1"/>
  <c r="K359" i="1"/>
  <c r="R359" i="1"/>
  <c r="K360" i="1"/>
  <c r="R360" i="1"/>
  <c r="K361" i="1"/>
  <c r="R361" i="1"/>
  <c r="V361" i="1" s="1"/>
  <c r="W361" i="1" s="1"/>
  <c r="K362" i="1"/>
  <c r="R362" i="1"/>
  <c r="K363" i="1"/>
  <c r="R363" i="1"/>
  <c r="K364" i="1"/>
  <c r="R364" i="1"/>
  <c r="V364" i="1" s="1"/>
  <c r="W364" i="1" s="1"/>
  <c r="K365" i="1"/>
  <c r="R365" i="1"/>
  <c r="K366" i="1"/>
  <c r="R366" i="1"/>
  <c r="K367" i="1"/>
  <c r="R367" i="1"/>
  <c r="K368" i="1"/>
  <c r="R368" i="1"/>
  <c r="V368" i="1" s="1"/>
  <c r="W368" i="1" s="1"/>
  <c r="K369" i="1"/>
  <c r="R369" i="1"/>
  <c r="K370" i="1"/>
  <c r="R370" i="1"/>
  <c r="K371" i="1"/>
  <c r="R371" i="1"/>
  <c r="V371" i="1" s="1"/>
  <c r="W371" i="1" s="1"/>
  <c r="K372" i="1"/>
  <c r="R372" i="1"/>
  <c r="K373" i="1"/>
  <c r="R373" i="1"/>
  <c r="V373" i="1" s="1"/>
  <c r="W373" i="1" s="1"/>
  <c r="K374" i="1"/>
  <c r="R374" i="1"/>
  <c r="K375" i="1"/>
  <c r="R375" i="1"/>
  <c r="K376" i="1"/>
  <c r="R376" i="1"/>
  <c r="K377" i="1"/>
  <c r="R377" i="1"/>
  <c r="V377" i="1" s="1"/>
  <c r="W377" i="1" s="1"/>
  <c r="K378" i="1"/>
  <c r="R378" i="1"/>
  <c r="K379" i="1"/>
  <c r="R379" i="1"/>
  <c r="K380" i="1"/>
  <c r="R380" i="1"/>
  <c r="V380" i="1" s="1"/>
  <c r="W380" i="1" s="1"/>
  <c r="K381" i="1"/>
  <c r="R381" i="1"/>
  <c r="K382" i="1"/>
  <c r="R382" i="1"/>
  <c r="K383" i="1"/>
  <c r="R383" i="1"/>
  <c r="K384" i="1"/>
  <c r="R384" i="1"/>
  <c r="V384" i="1" s="1"/>
  <c r="W384" i="1" s="1"/>
  <c r="K385" i="1"/>
  <c r="R385" i="1"/>
  <c r="K386" i="1"/>
  <c r="R386" i="1"/>
  <c r="K387" i="1"/>
  <c r="R387" i="1"/>
  <c r="V387" i="1" s="1"/>
  <c r="W387" i="1" s="1"/>
  <c r="K388" i="1"/>
  <c r="R388" i="1"/>
  <c r="K389" i="1"/>
  <c r="R389" i="1"/>
  <c r="V389" i="1" s="1"/>
  <c r="W389" i="1" s="1"/>
  <c r="K390" i="1"/>
  <c r="R390" i="1"/>
  <c r="K391" i="1"/>
  <c r="R391" i="1"/>
  <c r="V391" i="1" s="1"/>
  <c r="W391" i="1" s="1"/>
  <c r="K392" i="1"/>
  <c r="R392" i="1"/>
  <c r="K393" i="1"/>
  <c r="R393" i="1"/>
  <c r="V393" i="1" s="1"/>
  <c r="W393" i="1" s="1"/>
  <c r="K394" i="1"/>
  <c r="R394" i="1"/>
  <c r="K395" i="1"/>
  <c r="R395" i="1"/>
  <c r="K396" i="1"/>
  <c r="R396" i="1"/>
  <c r="K397" i="1"/>
  <c r="R397" i="1"/>
  <c r="K398" i="1"/>
  <c r="R398" i="1"/>
  <c r="K399" i="1"/>
  <c r="R399" i="1"/>
  <c r="K400" i="1"/>
  <c r="R400" i="1"/>
  <c r="V400" i="1" s="1"/>
  <c r="W400" i="1" s="1"/>
  <c r="K401" i="1"/>
  <c r="R401" i="1"/>
  <c r="K402" i="1"/>
  <c r="R402" i="1"/>
  <c r="K403" i="1"/>
  <c r="R403" i="1"/>
  <c r="K404" i="1"/>
  <c r="R404" i="1"/>
  <c r="K405" i="1"/>
  <c r="R405" i="1"/>
  <c r="K406" i="1"/>
  <c r="R406" i="1"/>
  <c r="K407" i="1"/>
  <c r="R407" i="1"/>
  <c r="K408" i="1"/>
  <c r="R408" i="1"/>
  <c r="V408" i="1" s="1"/>
  <c r="W408" i="1" s="1"/>
  <c r="K409" i="1"/>
  <c r="R409" i="1"/>
  <c r="K410" i="1"/>
  <c r="R410" i="1"/>
  <c r="K411" i="1"/>
  <c r="R411" i="1"/>
  <c r="K412" i="1"/>
  <c r="R412" i="1"/>
  <c r="K413" i="1"/>
  <c r="R413" i="1"/>
  <c r="K414" i="1"/>
  <c r="R414" i="1"/>
  <c r="K415" i="1"/>
  <c r="R415" i="1"/>
  <c r="K416" i="1"/>
  <c r="R416" i="1"/>
  <c r="V416" i="1" s="1"/>
  <c r="W416" i="1" s="1"/>
  <c r="K417" i="1"/>
  <c r="R417" i="1"/>
  <c r="K418" i="1"/>
  <c r="R418" i="1"/>
  <c r="K419" i="1"/>
  <c r="R419" i="1"/>
  <c r="K420" i="1"/>
  <c r="R420" i="1"/>
  <c r="K421" i="1"/>
  <c r="R421" i="1"/>
  <c r="K422" i="1"/>
  <c r="R422" i="1"/>
  <c r="K423" i="1"/>
  <c r="R423" i="1"/>
  <c r="K424" i="1"/>
  <c r="R424" i="1"/>
  <c r="V424" i="1" s="1"/>
  <c r="W424" i="1" s="1"/>
  <c r="K425" i="1"/>
  <c r="R425" i="1"/>
  <c r="K426" i="1"/>
  <c r="R426" i="1"/>
  <c r="K427" i="1"/>
  <c r="R427" i="1"/>
  <c r="K428" i="1"/>
  <c r="R428" i="1"/>
  <c r="K429" i="1"/>
  <c r="R429" i="1"/>
  <c r="K430" i="1"/>
  <c r="R430" i="1"/>
  <c r="K431" i="1"/>
  <c r="R431" i="1"/>
  <c r="K432" i="1"/>
  <c r="R432" i="1"/>
  <c r="V432" i="1" s="1"/>
  <c r="W432" i="1" s="1"/>
  <c r="K433" i="1"/>
  <c r="R433" i="1"/>
  <c r="K434" i="1"/>
  <c r="R434" i="1"/>
  <c r="K435" i="1"/>
  <c r="R435" i="1"/>
  <c r="K436" i="1"/>
  <c r="R436" i="1"/>
  <c r="K437" i="1"/>
  <c r="R437" i="1"/>
  <c r="K438" i="1"/>
  <c r="R438" i="1"/>
  <c r="K439" i="1"/>
  <c r="R439" i="1"/>
  <c r="K440" i="1"/>
  <c r="R440" i="1"/>
  <c r="V440" i="1" s="1"/>
  <c r="W440" i="1" s="1"/>
  <c r="K441" i="1"/>
  <c r="R441" i="1"/>
  <c r="K442" i="1"/>
  <c r="R442" i="1"/>
  <c r="K443" i="1"/>
  <c r="R443" i="1"/>
  <c r="K444" i="1"/>
  <c r="R444" i="1"/>
  <c r="K445" i="1"/>
  <c r="R445" i="1"/>
  <c r="K446" i="1"/>
  <c r="R446" i="1"/>
  <c r="K447" i="1"/>
  <c r="R447" i="1"/>
  <c r="K448" i="1"/>
  <c r="R448" i="1"/>
  <c r="V448" i="1" s="1"/>
  <c r="W448" i="1" s="1"/>
  <c r="K449" i="1"/>
  <c r="R449" i="1"/>
  <c r="K450" i="1"/>
  <c r="R450" i="1"/>
  <c r="K451" i="1"/>
  <c r="R451" i="1"/>
  <c r="K452" i="1"/>
  <c r="R452" i="1"/>
  <c r="K453" i="1"/>
  <c r="R453" i="1"/>
  <c r="K454" i="1"/>
  <c r="R454" i="1"/>
  <c r="K455" i="1"/>
  <c r="R455" i="1"/>
  <c r="K456" i="1"/>
  <c r="R456" i="1"/>
  <c r="V456" i="1" s="1"/>
  <c r="W456" i="1" s="1"/>
  <c r="K457" i="1"/>
  <c r="R457" i="1"/>
  <c r="K458" i="1"/>
  <c r="R458" i="1"/>
  <c r="K459" i="1"/>
  <c r="R459" i="1"/>
  <c r="K460" i="1"/>
  <c r="R460" i="1"/>
  <c r="K461" i="1"/>
  <c r="R461" i="1"/>
  <c r="K462" i="1"/>
  <c r="R462" i="1"/>
  <c r="K463" i="1"/>
  <c r="R463" i="1"/>
  <c r="K464" i="1"/>
  <c r="R464" i="1"/>
  <c r="V464" i="1" s="1"/>
  <c r="W464" i="1" s="1"/>
  <c r="K465" i="1"/>
  <c r="R465" i="1"/>
  <c r="K466" i="1"/>
  <c r="R466" i="1"/>
  <c r="K467" i="1"/>
  <c r="R467" i="1"/>
  <c r="K468" i="1"/>
  <c r="R468" i="1"/>
  <c r="K469" i="1"/>
  <c r="R469" i="1"/>
  <c r="K470" i="1"/>
  <c r="R470" i="1"/>
  <c r="K471" i="1"/>
  <c r="R471" i="1"/>
  <c r="K472" i="1"/>
  <c r="R472" i="1"/>
  <c r="V472" i="1" s="1"/>
  <c r="W472" i="1" s="1"/>
  <c r="K473" i="1"/>
  <c r="R473" i="1"/>
  <c r="K474" i="1"/>
  <c r="R474" i="1"/>
  <c r="K475" i="1"/>
  <c r="R475" i="1"/>
  <c r="K476" i="1"/>
  <c r="R476" i="1"/>
  <c r="K477" i="1"/>
  <c r="R477" i="1"/>
  <c r="K478" i="1"/>
  <c r="R478" i="1"/>
  <c r="V478" i="1" s="1"/>
  <c r="W478" i="1" s="1"/>
  <c r="K479" i="1"/>
  <c r="R479" i="1"/>
  <c r="K480" i="1"/>
  <c r="R480" i="1"/>
  <c r="K481" i="1"/>
  <c r="R481" i="1"/>
  <c r="K482" i="1"/>
  <c r="R482" i="1"/>
  <c r="K483" i="1"/>
  <c r="R483" i="1"/>
  <c r="K484" i="1"/>
  <c r="R484" i="1"/>
  <c r="K485" i="1"/>
  <c r="R485" i="1"/>
  <c r="K486" i="1"/>
  <c r="R486" i="1"/>
  <c r="K487" i="1"/>
  <c r="R487" i="1"/>
  <c r="K488" i="1"/>
  <c r="R488" i="1"/>
  <c r="K489" i="1"/>
  <c r="R489" i="1"/>
  <c r="V489" i="1" s="1"/>
  <c r="W489" i="1" s="1"/>
  <c r="K490" i="1"/>
  <c r="R490" i="1"/>
  <c r="K491" i="1"/>
  <c r="R491" i="1"/>
  <c r="K492" i="1"/>
  <c r="R492" i="1"/>
  <c r="K493" i="1"/>
  <c r="R493" i="1"/>
  <c r="K494" i="1"/>
  <c r="R494" i="1"/>
  <c r="V494" i="1" s="1"/>
  <c r="W494" i="1" s="1"/>
  <c r="K495" i="1"/>
  <c r="R495" i="1"/>
  <c r="K496" i="1"/>
  <c r="R496" i="1"/>
  <c r="K497" i="1"/>
  <c r="R497" i="1"/>
  <c r="K498" i="1"/>
  <c r="R498" i="1"/>
  <c r="V498" i="1" s="1"/>
  <c r="W498" i="1" s="1"/>
  <c r="K499" i="1"/>
  <c r="R499" i="1"/>
  <c r="K500" i="1"/>
  <c r="R500" i="1"/>
  <c r="K501" i="1"/>
  <c r="R501" i="1"/>
  <c r="V501" i="1" s="1"/>
  <c r="W501" i="1" s="1"/>
  <c r="K502" i="1"/>
  <c r="R502" i="1"/>
  <c r="K503" i="1"/>
  <c r="R503" i="1"/>
  <c r="K504" i="1"/>
  <c r="R504" i="1"/>
  <c r="V504" i="1" s="1"/>
  <c r="W504" i="1" s="1"/>
  <c r="K505" i="1"/>
  <c r="R505" i="1"/>
  <c r="K506" i="1"/>
  <c r="R506" i="1"/>
  <c r="K507" i="1"/>
  <c r="R507" i="1"/>
  <c r="K508" i="1"/>
  <c r="R508" i="1"/>
  <c r="V508" i="1" s="1"/>
  <c r="W508" i="1" s="1"/>
  <c r="K509" i="1"/>
  <c r="R509" i="1"/>
  <c r="K510" i="1"/>
  <c r="R510" i="1"/>
  <c r="K511" i="1"/>
  <c r="R511" i="1"/>
  <c r="K512" i="1"/>
  <c r="R512" i="1"/>
  <c r="K513" i="1"/>
  <c r="R513" i="1"/>
  <c r="V513" i="1" s="1"/>
  <c r="W513" i="1" s="1"/>
  <c r="K514" i="1"/>
  <c r="R514" i="1"/>
  <c r="K515" i="1"/>
  <c r="R515" i="1"/>
  <c r="K516" i="1"/>
  <c r="R516" i="1"/>
  <c r="V516" i="1" s="1"/>
  <c r="W516" i="1" s="1"/>
  <c r="K517" i="1"/>
  <c r="R517" i="1"/>
  <c r="K518" i="1"/>
  <c r="R518" i="1"/>
  <c r="V518" i="1" s="1"/>
  <c r="W518" i="1" s="1"/>
  <c r="K519" i="1"/>
  <c r="R519" i="1"/>
  <c r="K520" i="1"/>
  <c r="R520" i="1"/>
  <c r="K521" i="1"/>
  <c r="R521" i="1"/>
  <c r="V521" i="1" s="1"/>
  <c r="W521" i="1" s="1"/>
  <c r="K522" i="1"/>
  <c r="R522" i="1"/>
  <c r="K523" i="1"/>
  <c r="R523" i="1"/>
  <c r="K524" i="1"/>
  <c r="R524" i="1"/>
  <c r="V250" i="1" l="1"/>
  <c r="W250" i="1" s="1"/>
  <c r="V248" i="1"/>
  <c r="W248" i="1" s="1"/>
  <c r="V246" i="1"/>
  <c r="W246" i="1" s="1"/>
  <c r="V244" i="1"/>
  <c r="W244" i="1" s="1"/>
  <c r="V242" i="1"/>
  <c r="W242" i="1" s="1"/>
  <c r="V236" i="1"/>
  <c r="W236" i="1" s="1"/>
  <c r="V228" i="1"/>
  <c r="W228" i="1" s="1"/>
  <c r="V524" i="1"/>
  <c r="W524" i="1" s="1"/>
  <c r="V512" i="1"/>
  <c r="W512" i="1" s="1"/>
  <c r="V487" i="1"/>
  <c r="W487" i="1" s="1"/>
  <c r="V481" i="1"/>
  <c r="W481" i="1" s="1"/>
  <c r="V468" i="1"/>
  <c r="W468" i="1" s="1"/>
  <c r="V451" i="1"/>
  <c r="W451" i="1" s="1"/>
  <c r="V417" i="1"/>
  <c r="W417" i="1" s="1"/>
  <c r="V404" i="1"/>
  <c r="W404" i="1" s="1"/>
  <c r="V523" i="1"/>
  <c r="W523" i="1" s="1"/>
  <c r="V509" i="1"/>
  <c r="W509" i="1" s="1"/>
  <c r="V502" i="1"/>
  <c r="W502" i="1" s="1"/>
  <c r="V495" i="1"/>
  <c r="W495" i="1" s="1"/>
  <c r="V484" i="1"/>
  <c r="W484" i="1" s="1"/>
  <c r="V482" i="1"/>
  <c r="W482" i="1" s="1"/>
  <c r="V469" i="1"/>
  <c r="W469" i="1" s="1"/>
  <c r="V465" i="1"/>
  <c r="W465" i="1" s="1"/>
  <c r="V454" i="1"/>
  <c r="W454" i="1" s="1"/>
  <c r="V452" i="1"/>
  <c r="W452" i="1" s="1"/>
  <c r="V450" i="1"/>
  <c r="W450" i="1" s="1"/>
  <c r="V439" i="1"/>
  <c r="W439" i="1" s="1"/>
  <c r="V437" i="1"/>
  <c r="W437" i="1" s="1"/>
  <c r="V435" i="1"/>
  <c r="W435" i="1" s="1"/>
  <c r="V433" i="1"/>
  <c r="W433" i="1" s="1"/>
  <c r="V422" i="1"/>
  <c r="W422" i="1" s="1"/>
  <c r="V420" i="1"/>
  <c r="W420" i="1" s="1"/>
  <c r="V418" i="1"/>
  <c r="W418" i="1" s="1"/>
  <c r="V407" i="1"/>
  <c r="W407" i="1" s="1"/>
  <c r="V405" i="1"/>
  <c r="W405" i="1" s="1"/>
  <c r="V403" i="1"/>
  <c r="W403" i="1" s="1"/>
  <c r="V401" i="1"/>
  <c r="W401" i="1" s="1"/>
  <c r="V392" i="1"/>
  <c r="W392" i="1" s="1"/>
  <c r="V382" i="1"/>
  <c r="W382" i="1" s="1"/>
  <c r="V375" i="1"/>
  <c r="W375" i="1" s="1"/>
  <c r="V370" i="1"/>
  <c r="W370" i="1" s="1"/>
  <c r="V363" i="1"/>
  <c r="W363" i="1" s="1"/>
  <c r="V356" i="1"/>
  <c r="W356" i="1" s="1"/>
  <c r="V351" i="1"/>
  <c r="W351" i="1" s="1"/>
  <c r="V349" i="1"/>
  <c r="W349" i="1" s="1"/>
  <c r="V344" i="1"/>
  <c r="W344" i="1" s="1"/>
  <c r="V342" i="1"/>
  <c r="W342" i="1" s="1"/>
  <c r="V337" i="1"/>
  <c r="W337" i="1" s="1"/>
  <c r="V330" i="1"/>
  <c r="W330" i="1" s="1"/>
  <c r="V318" i="1"/>
  <c r="W318" i="1" s="1"/>
  <c r="V311" i="1"/>
  <c r="W311" i="1" s="1"/>
  <c r="V306" i="1"/>
  <c r="W306" i="1" s="1"/>
  <c r="V299" i="1"/>
  <c r="W299" i="1" s="1"/>
  <c r="V292" i="1"/>
  <c r="W292" i="1" s="1"/>
  <c r="V287" i="1"/>
  <c r="W287" i="1" s="1"/>
  <c r="V285" i="1"/>
  <c r="W285" i="1" s="1"/>
  <c r="V280" i="1"/>
  <c r="W280" i="1" s="1"/>
  <c r="V278" i="1"/>
  <c r="W278" i="1" s="1"/>
  <c r="V273" i="1"/>
  <c r="W273" i="1" s="1"/>
  <c r="V266" i="1"/>
  <c r="W266" i="1" s="1"/>
  <c r="V254" i="1"/>
  <c r="W254" i="1" s="1"/>
  <c r="V249" i="1"/>
  <c r="W249" i="1" s="1"/>
  <c r="V241" i="1"/>
  <c r="W241" i="1" s="1"/>
  <c r="V239" i="1"/>
  <c r="W239" i="1" s="1"/>
  <c r="V237" i="1"/>
  <c r="W237" i="1" s="1"/>
  <c r="V226" i="1"/>
  <c r="W226" i="1" s="1"/>
  <c r="V224" i="1"/>
  <c r="W224" i="1" s="1"/>
  <c r="V222" i="1"/>
  <c r="W222" i="1" s="1"/>
  <c r="V211" i="1"/>
  <c r="W211" i="1" s="1"/>
  <c r="V209" i="1"/>
  <c r="W209" i="1" s="1"/>
  <c r="V207" i="1"/>
  <c r="W207" i="1" s="1"/>
  <c r="V205" i="1"/>
  <c r="W205" i="1" s="1"/>
  <c r="V194" i="1"/>
  <c r="W194" i="1" s="1"/>
  <c r="V192" i="1"/>
  <c r="W192" i="1" s="1"/>
  <c r="V190" i="1"/>
  <c r="W190" i="1" s="1"/>
  <c r="V179" i="1"/>
  <c r="W179" i="1" s="1"/>
  <c r="V177" i="1"/>
  <c r="W177" i="1" s="1"/>
  <c r="V175" i="1"/>
  <c r="W175" i="1" s="1"/>
  <c r="V173" i="1"/>
  <c r="W173" i="1" s="1"/>
  <c r="V164" i="1"/>
  <c r="W164" i="1" s="1"/>
  <c r="V162" i="1"/>
  <c r="W162" i="1" s="1"/>
  <c r="V155" i="1"/>
  <c r="W155" i="1" s="1"/>
  <c r="V148" i="1"/>
  <c r="W148" i="1" s="1"/>
  <c r="V146" i="1"/>
  <c r="W146" i="1" s="1"/>
  <c r="V139" i="1"/>
  <c r="W139" i="1" s="1"/>
  <c r="V132" i="1"/>
  <c r="W132" i="1" s="1"/>
  <c r="V130" i="1"/>
  <c r="W130" i="1" s="1"/>
  <c r="V128" i="1"/>
  <c r="W128" i="1" s="1"/>
  <c r="V126" i="1"/>
  <c r="W126" i="1" s="1"/>
  <c r="V124" i="1"/>
  <c r="W124" i="1" s="1"/>
  <c r="V122" i="1"/>
  <c r="W122" i="1" s="1"/>
  <c r="V120" i="1"/>
  <c r="W120" i="1" s="1"/>
  <c r="V118" i="1"/>
  <c r="W118" i="1" s="1"/>
  <c r="V116" i="1"/>
  <c r="W116" i="1" s="1"/>
  <c r="V114" i="1"/>
  <c r="W114" i="1" s="1"/>
  <c r="V112" i="1"/>
  <c r="W112" i="1" s="1"/>
  <c r="V110" i="1"/>
  <c r="W110" i="1" s="1"/>
  <c r="V108" i="1"/>
  <c r="W108" i="1" s="1"/>
  <c r="V106" i="1"/>
  <c r="W106" i="1" s="1"/>
  <c r="V104" i="1"/>
  <c r="W104" i="1" s="1"/>
  <c r="V102" i="1"/>
  <c r="W102" i="1" s="1"/>
  <c r="V100" i="1"/>
  <c r="W100" i="1" s="1"/>
  <c r="V98" i="1"/>
  <c r="W98" i="1" s="1"/>
  <c r="V96" i="1"/>
  <c r="W96" i="1" s="1"/>
  <c r="V94" i="1"/>
  <c r="W94" i="1" s="1"/>
  <c r="V92" i="1"/>
  <c r="W92" i="1" s="1"/>
  <c r="V90" i="1"/>
  <c r="W90" i="1" s="1"/>
  <c r="V88" i="1"/>
  <c r="W88" i="1" s="1"/>
  <c r="V86" i="1"/>
  <c r="W86" i="1" s="1"/>
  <c r="V84" i="1"/>
  <c r="W84" i="1" s="1"/>
  <c r="V82" i="1"/>
  <c r="W82" i="1" s="1"/>
  <c r="V503" i="1"/>
  <c r="W503" i="1" s="1"/>
  <c r="V479" i="1"/>
  <c r="W479" i="1" s="1"/>
  <c r="V466" i="1"/>
  <c r="W466" i="1" s="1"/>
  <c r="V449" i="1"/>
  <c r="W449" i="1" s="1"/>
  <c r="V434" i="1"/>
  <c r="W434" i="1" s="1"/>
  <c r="V419" i="1"/>
  <c r="W419" i="1" s="1"/>
  <c r="V406" i="1"/>
  <c r="W406" i="1" s="1"/>
  <c r="V388" i="1"/>
  <c r="W388" i="1" s="1"/>
  <c r="V511" i="1"/>
  <c r="W511" i="1" s="1"/>
  <c r="V497" i="1"/>
  <c r="W497" i="1" s="1"/>
  <c r="V488" i="1"/>
  <c r="W488" i="1" s="1"/>
  <c r="V486" i="1"/>
  <c r="W486" i="1" s="1"/>
  <c r="V480" i="1"/>
  <c r="W480" i="1" s="1"/>
  <c r="V471" i="1"/>
  <c r="W471" i="1" s="1"/>
  <c r="V467" i="1"/>
  <c r="W467" i="1" s="1"/>
  <c r="V519" i="1"/>
  <c r="W519" i="1" s="1"/>
  <c r="V514" i="1"/>
  <c r="W514" i="1" s="1"/>
  <c r="V507" i="1"/>
  <c r="W507" i="1" s="1"/>
  <c r="V505" i="1"/>
  <c r="W505" i="1" s="1"/>
  <c r="V500" i="1"/>
  <c r="W500" i="1" s="1"/>
  <c r="V493" i="1"/>
  <c r="W493" i="1" s="1"/>
  <c r="V491" i="1"/>
  <c r="W491" i="1" s="1"/>
  <c r="V476" i="1"/>
  <c r="W476" i="1" s="1"/>
  <c r="V474" i="1"/>
  <c r="W474" i="1" s="1"/>
  <c r="V463" i="1"/>
  <c r="W463" i="1" s="1"/>
  <c r="V461" i="1"/>
  <c r="W461" i="1" s="1"/>
  <c r="V459" i="1"/>
  <c r="W459" i="1" s="1"/>
  <c r="V457" i="1"/>
  <c r="W457" i="1" s="1"/>
  <c r="V446" i="1"/>
  <c r="W446" i="1" s="1"/>
  <c r="V444" i="1"/>
  <c r="W444" i="1" s="1"/>
  <c r="V442" i="1"/>
  <c r="W442" i="1" s="1"/>
  <c r="V431" i="1"/>
  <c r="W431" i="1" s="1"/>
  <c r="V429" i="1"/>
  <c r="W429" i="1" s="1"/>
  <c r="V427" i="1"/>
  <c r="W427" i="1" s="1"/>
  <c r="V425" i="1"/>
  <c r="W425" i="1" s="1"/>
  <c r="V414" i="1"/>
  <c r="W414" i="1" s="1"/>
  <c r="V412" i="1"/>
  <c r="W412" i="1" s="1"/>
  <c r="V410" i="1"/>
  <c r="W410" i="1" s="1"/>
  <c r="V399" i="1"/>
  <c r="W399" i="1" s="1"/>
  <c r="V397" i="1"/>
  <c r="W397" i="1" s="1"/>
  <c r="V395" i="1"/>
  <c r="W395" i="1" s="1"/>
  <c r="V390" i="1"/>
  <c r="W390" i="1" s="1"/>
  <c r="V385" i="1"/>
  <c r="W385" i="1" s="1"/>
  <c r="V378" i="1"/>
  <c r="W378" i="1" s="1"/>
  <c r="V366" i="1"/>
  <c r="W366" i="1" s="1"/>
  <c r="V359" i="1"/>
  <c r="W359" i="1" s="1"/>
  <c r="V354" i="1"/>
  <c r="W354" i="1" s="1"/>
  <c r="V347" i="1"/>
  <c r="W347" i="1" s="1"/>
  <c r="V340" i="1"/>
  <c r="W340" i="1" s="1"/>
  <c r="V335" i="1"/>
  <c r="W335" i="1" s="1"/>
  <c r="V333" i="1"/>
  <c r="W333" i="1" s="1"/>
  <c r="V328" i="1"/>
  <c r="W328" i="1" s="1"/>
  <c r="V326" i="1"/>
  <c r="W326" i="1" s="1"/>
  <c r="V321" i="1"/>
  <c r="W321" i="1" s="1"/>
  <c r="V314" i="1"/>
  <c r="W314" i="1" s="1"/>
  <c r="V302" i="1"/>
  <c r="W302" i="1" s="1"/>
  <c r="V295" i="1"/>
  <c r="W295" i="1" s="1"/>
  <c r="V290" i="1"/>
  <c r="W290" i="1" s="1"/>
  <c r="V283" i="1"/>
  <c r="W283" i="1" s="1"/>
  <c r="V276" i="1"/>
  <c r="W276" i="1" s="1"/>
  <c r="V271" i="1"/>
  <c r="W271" i="1" s="1"/>
  <c r="V269" i="1"/>
  <c r="W269" i="1" s="1"/>
  <c r="V264" i="1"/>
  <c r="W264" i="1" s="1"/>
  <c r="V262" i="1"/>
  <c r="W262" i="1" s="1"/>
  <c r="V257" i="1"/>
  <c r="W257" i="1" s="1"/>
  <c r="V247" i="1"/>
  <c r="W247" i="1" s="1"/>
  <c r="V235" i="1"/>
  <c r="W235" i="1" s="1"/>
  <c r="V233" i="1"/>
  <c r="W233" i="1" s="1"/>
  <c r="V231" i="1"/>
  <c r="W231" i="1" s="1"/>
  <c r="V229" i="1"/>
  <c r="W229" i="1" s="1"/>
  <c r="V218" i="1"/>
  <c r="W218" i="1" s="1"/>
  <c r="V216" i="1"/>
  <c r="W216" i="1" s="1"/>
  <c r="V214" i="1"/>
  <c r="W214" i="1" s="1"/>
  <c r="V203" i="1"/>
  <c r="W203" i="1" s="1"/>
  <c r="V201" i="1"/>
  <c r="W201" i="1" s="1"/>
  <c r="V199" i="1"/>
  <c r="W199" i="1" s="1"/>
  <c r="V197" i="1"/>
  <c r="W197" i="1" s="1"/>
  <c r="V186" i="1"/>
  <c r="W186" i="1" s="1"/>
  <c r="V184" i="1"/>
  <c r="W184" i="1" s="1"/>
  <c r="V182" i="1"/>
  <c r="W182" i="1" s="1"/>
  <c r="V171" i="1"/>
  <c r="W171" i="1" s="1"/>
  <c r="V169" i="1"/>
  <c r="W169" i="1" s="1"/>
  <c r="V167" i="1"/>
  <c r="W167" i="1" s="1"/>
  <c r="V160" i="1"/>
  <c r="W160" i="1" s="1"/>
  <c r="V158" i="1"/>
  <c r="W158" i="1" s="1"/>
  <c r="V151" i="1"/>
  <c r="W151" i="1" s="1"/>
  <c r="V144" i="1"/>
  <c r="W144" i="1" s="1"/>
  <c r="V142" i="1"/>
  <c r="W142" i="1" s="1"/>
  <c r="V135" i="1"/>
  <c r="W135" i="1" s="1"/>
  <c r="V517" i="1"/>
  <c r="W517" i="1" s="1"/>
  <c r="V496" i="1"/>
  <c r="W496" i="1" s="1"/>
  <c r="V485" i="1"/>
  <c r="W485" i="1" s="1"/>
  <c r="V470" i="1"/>
  <c r="W470" i="1" s="1"/>
  <c r="V453" i="1"/>
  <c r="W453" i="1" s="1"/>
  <c r="V438" i="1"/>
  <c r="W438" i="1" s="1"/>
  <c r="V423" i="1"/>
  <c r="W423" i="1" s="1"/>
  <c r="V383" i="1"/>
  <c r="W383" i="1" s="1"/>
  <c r="V376" i="1"/>
  <c r="W376" i="1" s="1"/>
  <c r="V350" i="1"/>
  <c r="W350" i="1" s="1"/>
  <c r="V343" i="1"/>
  <c r="W343" i="1" s="1"/>
  <c r="V331" i="1"/>
  <c r="W331" i="1" s="1"/>
  <c r="V317" i="1"/>
  <c r="W317" i="1" s="1"/>
  <c r="V310" i="1"/>
  <c r="W310" i="1" s="1"/>
  <c r="V305" i="1"/>
  <c r="W305" i="1" s="1"/>
  <c r="V298" i="1"/>
  <c r="W298" i="1" s="1"/>
  <c r="V286" i="1"/>
  <c r="W286" i="1" s="1"/>
  <c r="V279" i="1"/>
  <c r="W279" i="1" s="1"/>
  <c r="V274" i="1"/>
  <c r="W274" i="1" s="1"/>
  <c r="V267" i="1"/>
  <c r="W267" i="1" s="1"/>
  <c r="V260" i="1"/>
  <c r="W260" i="1" s="1"/>
  <c r="V255" i="1"/>
  <c r="W255" i="1" s="1"/>
  <c r="V253" i="1"/>
  <c r="W253" i="1" s="1"/>
  <c r="V245" i="1"/>
  <c r="W245" i="1" s="1"/>
  <c r="V240" i="1"/>
  <c r="W240" i="1" s="1"/>
  <c r="V238" i="1"/>
  <c r="W238" i="1" s="1"/>
  <c r="V227" i="1"/>
  <c r="W227" i="1" s="1"/>
  <c r="V225" i="1"/>
  <c r="W225" i="1" s="1"/>
  <c r="V223" i="1"/>
  <c r="W223" i="1" s="1"/>
  <c r="V221" i="1"/>
  <c r="W221" i="1" s="1"/>
  <c r="V210" i="1"/>
  <c r="W210" i="1" s="1"/>
  <c r="V208" i="1"/>
  <c r="W208" i="1" s="1"/>
  <c r="V206" i="1"/>
  <c r="W206" i="1" s="1"/>
  <c r="V195" i="1"/>
  <c r="W195" i="1" s="1"/>
  <c r="V193" i="1"/>
  <c r="W193" i="1" s="1"/>
  <c r="V191" i="1"/>
  <c r="W191" i="1" s="1"/>
  <c r="V189" i="1"/>
  <c r="W189" i="1" s="1"/>
  <c r="V178" i="1"/>
  <c r="W178" i="1" s="1"/>
  <c r="V176" i="1"/>
  <c r="W176" i="1" s="1"/>
  <c r="V174" i="1"/>
  <c r="W174" i="1" s="1"/>
  <c r="V163" i="1"/>
  <c r="W163" i="1" s="1"/>
  <c r="V156" i="1"/>
  <c r="W156" i="1" s="1"/>
  <c r="V154" i="1"/>
  <c r="W154" i="1" s="1"/>
  <c r="V147" i="1"/>
  <c r="W147" i="1" s="1"/>
  <c r="V140" i="1"/>
  <c r="W140" i="1" s="1"/>
  <c r="V138" i="1"/>
  <c r="W138" i="1" s="1"/>
  <c r="V131" i="1"/>
  <c r="W131" i="1" s="1"/>
  <c r="V129" i="1"/>
  <c r="W129" i="1" s="1"/>
  <c r="V127" i="1"/>
  <c r="W127" i="1" s="1"/>
  <c r="V125" i="1"/>
  <c r="W125" i="1" s="1"/>
  <c r="V123" i="1"/>
  <c r="W123" i="1" s="1"/>
  <c r="V121" i="1"/>
  <c r="W121" i="1" s="1"/>
  <c r="V119" i="1"/>
  <c r="W119" i="1" s="1"/>
  <c r="V117" i="1"/>
  <c r="W117" i="1" s="1"/>
  <c r="V115" i="1"/>
  <c r="W115" i="1" s="1"/>
  <c r="V113" i="1"/>
  <c r="W113" i="1" s="1"/>
  <c r="V111" i="1"/>
  <c r="W111" i="1" s="1"/>
  <c r="V109" i="1"/>
  <c r="W109" i="1" s="1"/>
  <c r="V107" i="1"/>
  <c r="W107" i="1" s="1"/>
  <c r="V105" i="1"/>
  <c r="W105" i="1" s="1"/>
  <c r="V103" i="1"/>
  <c r="W103" i="1" s="1"/>
  <c r="V101" i="1"/>
  <c r="W101" i="1" s="1"/>
  <c r="V99" i="1"/>
  <c r="W99" i="1" s="1"/>
  <c r="V97" i="1"/>
  <c r="W97" i="1" s="1"/>
  <c r="V95" i="1"/>
  <c r="W95" i="1" s="1"/>
  <c r="V93" i="1"/>
  <c r="W93" i="1" s="1"/>
  <c r="V91" i="1"/>
  <c r="W91" i="1" s="1"/>
  <c r="V89" i="1"/>
  <c r="W89" i="1" s="1"/>
  <c r="V87" i="1"/>
  <c r="W87" i="1" s="1"/>
  <c r="V85" i="1"/>
  <c r="W85" i="1" s="1"/>
  <c r="V83" i="1"/>
  <c r="W83" i="1" s="1"/>
  <c r="V81" i="1"/>
  <c r="W81" i="1" s="1"/>
  <c r="V522" i="1"/>
  <c r="W522" i="1" s="1"/>
  <c r="V510" i="1"/>
  <c r="W510" i="1" s="1"/>
  <c r="V483" i="1"/>
  <c r="W483" i="1" s="1"/>
  <c r="V455" i="1"/>
  <c r="W455" i="1" s="1"/>
  <c r="V436" i="1"/>
  <c r="W436" i="1" s="1"/>
  <c r="V421" i="1"/>
  <c r="W421" i="1" s="1"/>
  <c r="V402" i="1"/>
  <c r="W402" i="1" s="1"/>
  <c r="V381" i="1"/>
  <c r="W381" i="1" s="1"/>
  <c r="V374" i="1"/>
  <c r="W374" i="1" s="1"/>
  <c r="V369" i="1"/>
  <c r="W369" i="1" s="1"/>
  <c r="V362" i="1"/>
  <c r="W362" i="1" s="1"/>
  <c r="V338" i="1"/>
  <c r="W338" i="1" s="1"/>
  <c r="V324" i="1"/>
  <c r="W324" i="1" s="1"/>
  <c r="V319" i="1"/>
  <c r="W319" i="1" s="1"/>
  <c r="V312" i="1"/>
  <c r="W312" i="1" s="1"/>
  <c r="V520" i="1"/>
  <c r="W520" i="1" s="1"/>
  <c r="V515" i="1"/>
  <c r="W515" i="1" s="1"/>
  <c r="V506" i="1"/>
  <c r="W506" i="1" s="1"/>
  <c r="V499" i="1"/>
  <c r="W499" i="1" s="1"/>
  <c r="V492" i="1"/>
  <c r="W492" i="1" s="1"/>
  <c r="V490" i="1"/>
  <c r="W490" i="1" s="1"/>
  <c r="V477" i="1"/>
  <c r="W477" i="1" s="1"/>
  <c r="V475" i="1"/>
  <c r="W475" i="1" s="1"/>
  <c r="V473" i="1"/>
  <c r="W473" i="1" s="1"/>
  <c r="V462" i="1"/>
  <c r="W462" i="1" s="1"/>
  <c r="V460" i="1"/>
  <c r="W460" i="1" s="1"/>
  <c r="V458" i="1"/>
  <c r="W458" i="1" s="1"/>
  <c r="V447" i="1"/>
  <c r="W447" i="1" s="1"/>
  <c r="V445" i="1"/>
  <c r="W445" i="1" s="1"/>
  <c r="V443" i="1"/>
  <c r="W443" i="1" s="1"/>
  <c r="V441" i="1"/>
  <c r="W441" i="1" s="1"/>
  <c r="V430" i="1"/>
  <c r="W430" i="1" s="1"/>
  <c r="V428" i="1"/>
  <c r="W428" i="1" s="1"/>
  <c r="V426" i="1"/>
  <c r="W426" i="1" s="1"/>
  <c r="V415" i="1"/>
  <c r="W415" i="1" s="1"/>
  <c r="V413" i="1"/>
  <c r="W413" i="1" s="1"/>
  <c r="V411" i="1"/>
  <c r="W411" i="1" s="1"/>
  <c r="V409" i="1"/>
  <c r="W409" i="1" s="1"/>
  <c r="V398" i="1"/>
  <c r="W398" i="1" s="1"/>
  <c r="V396" i="1"/>
  <c r="W396" i="1" s="1"/>
  <c r="V394" i="1"/>
  <c r="W394" i="1" s="1"/>
  <c r="V386" i="1"/>
  <c r="W386" i="1" s="1"/>
  <c r="V379" i="1"/>
  <c r="W379" i="1" s="1"/>
  <c r="V372" i="1"/>
  <c r="W372" i="1" s="1"/>
  <c r="V367" i="1"/>
  <c r="W367" i="1" s="1"/>
  <c r="V365" i="1"/>
  <c r="W365" i="1" s="1"/>
  <c r="V360" i="1"/>
  <c r="W360" i="1" s="1"/>
  <c r="V358" i="1"/>
  <c r="W358" i="1" s="1"/>
  <c r="V353" i="1"/>
  <c r="W353" i="1" s="1"/>
  <c r="V346" i="1"/>
  <c r="W346" i="1" s="1"/>
  <c r="V334" i="1"/>
  <c r="W334" i="1" s="1"/>
  <c r="V327" i="1"/>
  <c r="W327" i="1" s="1"/>
  <c r="V322" i="1"/>
  <c r="W322" i="1" s="1"/>
  <c r="V315" i="1"/>
  <c r="W315" i="1" s="1"/>
  <c r="V308" i="1"/>
  <c r="W308" i="1" s="1"/>
  <c r="V303" i="1"/>
  <c r="W303" i="1" s="1"/>
  <c r="V301" i="1"/>
  <c r="W301" i="1" s="1"/>
  <c r="V296" i="1"/>
  <c r="W296" i="1" s="1"/>
  <c r="V294" i="1"/>
  <c r="W294" i="1" s="1"/>
  <c r="V289" i="1"/>
  <c r="W289" i="1" s="1"/>
  <c r="V282" i="1"/>
  <c r="W282" i="1" s="1"/>
  <c r="V270" i="1"/>
  <c r="W270" i="1" s="1"/>
  <c r="V263" i="1"/>
  <c r="W263" i="1" s="1"/>
  <c r="V258" i="1"/>
  <c r="W258" i="1" s="1"/>
  <c r="V251" i="1"/>
  <c r="W251" i="1" s="1"/>
  <c r="V243" i="1"/>
  <c r="W243" i="1" s="1"/>
  <c r="V234" i="1"/>
  <c r="W234" i="1" s="1"/>
  <c r="V232" i="1"/>
  <c r="W232" i="1" s="1"/>
  <c r="V230" i="1"/>
  <c r="W230" i="1" s="1"/>
  <c r="V219" i="1"/>
  <c r="W219" i="1" s="1"/>
  <c r="V217" i="1"/>
  <c r="W217" i="1" s="1"/>
  <c r="V215" i="1"/>
  <c r="W215" i="1" s="1"/>
  <c r="V213" i="1"/>
  <c r="W213" i="1" s="1"/>
  <c r="V202" i="1"/>
  <c r="W202" i="1" s="1"/>
  <c r="V200" i="1"/>
  <c r="W200" i="1" s="1"/>
  <c r="V198" i="1"/>
  <c r="W198" i="1" s="1"/>
  <c r="V187" i="1"/>
  <c r="W187" i="1" s="1"/>
  <c r="V185" i="1"/>
  <c r="W185" i="1" s="1"/>
  <c r="V183" i="1"/>
  <c r="W183" i="1" s="1"/>
  <c r="V181" i="1"/>
  <c r="W181" i="1" s="1"/>
  <c r="V170" i="1"/>
  <c r="W170" i="1" s="1"/>
  <c r="V168" i="1"/>
  <c r="W168" i="1" s="1"/>
  <c r="V166" i="1"/>
  <c r="W166" i="1" s="1"/>
  <c r="V159" i="1"/>
  <c r="W159" i="1" s="1"/>
  <c r="V152" i="1"/>
  <c r="W152" i="1" s="1"/>
  <c r="V150" i="1"/>
  <c r="W150" i="1" s="1"/>
  <c r="V143" i="1"/>
  <c r="W143" i="1" s="1"/>
  <c r="V136" i="1"/>
  <c r="W136" i="1" s="1"/>
  <c r="V134" i="1"/>
  <c r="W134" i="1" s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2" i="1"/>
  <c r="C6" i="2" l="1"/>
  <c r="C9" i="2"/>
  <c r="C10" i="2"/>
  <c r="C12" i="2"/>
  <c r="C16" i="2"/>
  <c r="C29" i="2"/>
  <c r="C30" i="2"/>
  <c r="C31" i="2"/>
  <c r="C32" i="2"/>
  <c r="C33" i="2"/>
  <c r="C34" i="2"/>
  <c r="C35" i="2"/>
  <c r="C4" i="2"/>
  <c r="E6" i="2"/>
  <c r="E9" i="2"/>
  <c r="E10" i="2"/>
  <c r="E12" i="2"/>
  <c r="E16" i="2"/>
  <c r="E29" i="2"/>
  <c r="E30" i="2"/>
  <c r="E31" i="2"/>
  <c r="E32" i="2"/>
  <c r="E33" i="2"/>
  <c r="E34" i="2"/>
  <c r="E35" i="2"/>
  <c r="E4" i="2"/>
  <c r="G6" i="2"/>
  <c r="G9" i="2"/>
  <c r="G10" i="2"/>
  <c r="G12" i="2"/>
  <c r="G16" i="2"/>
  <c r="G29" i="2"/>
  <c r="G30" i="2"/>
  <c r="G31" i="2"/>
  <c r="G32" i="2"/>
  <c r="G33" i="2"/>
  <c r="G34" i="2"/>
  <c r="G35" i="2"/>
  <c r="G4" i="2"/>
  <c r="I6" i="2"/>
  <c r="I9" i="2"/>
  <c r="I10" i="2"/>
  <c r="I12" i="2"/>
  <c r="I16" i="2"/>
  <c r="I29" i="2"/>
  <c r="I30" i="2"/>
  <c r="I31" i="2"/>
  <c r="I32" i="2"/>
  <c r="I33" i="2"/>
  <c r="I34" i="2"/>
  <c r="I35" i="2"/>
  <c r="R3" i="1" l="1"/>
  <c r="V3" i="1" s="1"/>
  <c r="R4" i="1"/>
  <c r="V4" i="1" s="1"/>
  <c r="R5" i="1"/>
  <c r="V5" i="1" s="1"/>
  <c r="R6" i="1"/>
  <c r="V6" i="1" s="1"/>
  <c r="R7" i="1"/>
  <c r="V7" i="1" s="1"/>
  <c r="R8" i="1"/>
  <c r="V8" i="1" s="1"/>
  <c r="R9" i="1"/>
  <c r="V9" i="1" s="1"/>
  <c r="R10" i="1"/>
  <c r="V10" i="1" s="1"/>
  <c r="R11" i="1"/>
  <c r="V11" i="1" s="1"/>
  <c r="R12" i="1"/>
  <c r="V12" i="1" s="1"/>
  <c r="R13" i="1"/>
  <c r="V13" i="1" s="1"/>
  <c r="R14" i="1"/>
  <c r="V14" i="1" s="1"/>
  <c r="R15" i="1"/>
  <c r="V15" i="1" s="1"/>
  <c r="R16" i="1"/>
  <c r="V16" i="1" s="1"/>
  <c r="R17" i="1"/>
  <c r="V17" i="1" s="1"/>
  <c r="R18" i="1"/>
  <c r="V18" i="1" s="1"/>
  <c r="R19" i="1"/>
  <c r="V19" i="1" s="1"/>
  <c r="R20" i="1"/>
  <c r="V20" i="1" s="1"/>
  <c r="R21" i="1"/>
  <c r="V21" i="1" s="1"/>
  <c r="R22" i="1"/>
  <c r="V22" i="1" s="1"/>
  <c r="R23" i="1"/>
  <c r="V23" i="1" s="1"/>
  <c r="R24" i="1"/>
  <c r="V24" i="1" s="1"/>
  <c r="R25" i="1"/>
  <c r="V25" i="1" s="1"/>
  <c r="R26" i="1"/>
  <c r="V26" i="1" s="1"/>
  <c r="R27" i="1"/>
  <c r="V27" i="1" s="1"/>
  <c r="R28" i="1"/>
  <c r="V28" i="1" s="1"/>
  <c r="R29" i="1"/>
  <c r="V29" i="1" s="1"/>
  <c r="R30" i="1"/>
  <c r="V30" i="1" s="1"/>
  <c r="R31" i="1"/>
  <c r="V31" i="1" s="1"/>
  <c r="R32" i="1"/>
  <c r="V32" i="1" s="1"/>
  <c r="R33" i="1"/>
  <c r="V33" i="1" s="1"/>
  <c r="R34" i="1"/>
  <c r="V34" i="1" s="1"/>
  <c r="R35" i="1"/>
  <c r="V35" i="1" s="1"/>
  <c r="R36" i="1"/>
  <c r="V36" i="1" s="1"/>
  <c r="R37" i="1"/>
  <c r="V37" i="1" s="1"/>
  <c r="R38" i="1"/>
  <c r="V38" i="1" s="1"/>
  <c r="R39" i="1"/>
  <c r="V39" i="1" s="1"/>
  <c r="R40" i="1"/>
  <c r="V40" i="1" s="1"/>
  <c r="R41" i="1"/>
  <c r="V41" i="1" s="1"/>
  <c r="R42" i="1"/>
  <c r="V42" i="1" s="1"/>
  <c r="R43" i="1"/>
  <c r="V43" i="1" s="1"/>
  <c r="R44" i="1"/>
  <c r="V44" i="1" s="1"/>
  <c r="R45" i="1"/>
  <c r="V45" i="1" s="1"/>
  <c r="R46" i="1"/>
  <c r="V46" i="1" s="1"/>
  <c r="R47" i="1"/>
  <c r="V47" i="1" s="1"/>
  <c r="R48" i="1"/>
  <c r="V48" i="1" s="1"/>
  <c r="R49" i="1"/>
  <c r="V49" i="1" s="1"/>
  <c r="R50" i="1"/>
  <c r="V50" i="1" s="1"/>
  <c r="R51" i="1"/>
  <c r="V51" i="1" s="1"/>
  <c r="R52" i="1"/>
  <c r="V52" i="1" s="1"/>
  <c r="R53" i="1"/>
  <c r="V53" i="1" s="1"/>
  <c r="R54" i="1"/>
  <c r="V54" i="1" s="1"/>
  <c r="R55" i="1"/>
  <c r="V55" i="1" s="1"/>
  <c r="R56" i="1"/>
  <c r="V56" i="1" s="1"/>
  <c r="R57" i="1"/>
  <c r="V57" i="1" s="1"/>
  <c r="R58" i="1"/>
  <c r="V58" i="1" s="1"/>
  <c r="R59" i="1"/>
  <c r="V59" i="1" s="1"/>
  <c r="R60" i="1"/>
  <c r="V60" i="1" s="1"/>
  <c r="R61" i="1"/>
  <c r="V61" i="1" s="1"/>
  <c r="R62" i="1"/>
  <c r="V62" i="1" s="1"/>
  <c r="R63" i="1"/>
  <c r="V63" i="1" s="1"/>
  <c r="R64" i="1"/>
  <c r="V64" i="1" s="1"/>
  <c r="R65" i="1"/>
  <c r="V65" i="1" s="1"/>
  <c r="R66" i="1"/>
  <c r="V66" i="1" s="1"/>
  <c r="R67" i="1"/>
  <c r="V67" i="1" s="1"/>
  <c r="R68" i="1"/>
  <c r="V68" i="1" s="1"/>
  <c r="R69" i="1"/>
  <c r="V69" i="1" s="1"/>
  <c r="R70" i="1"/>
  <c r="V70" i="1" s="1"/>
  <c r="R71" i="1"/>
  <c r="V71" i="1" s="1"/>
  <c r="R72" i="1"/>
  <c r="V72" i="1" s="1"/>
  <c r="R73" i="1"/>
  <c r="V73" i="1" s="1"/>
  <c r="R74" i="1"/>
  <c r="V74" i="1" s="1"/>
  <c r="R75" i="1"/>
  <c r="V75" i="1" s="1"/>
  <c r="R76" i="1"/>
  <c r="V76" i="1" s="1"/>
  <c r="R77" i="1"/>
  <c r="V77" i="1" s="1"/>
  <c r="R78" i="1"/>
  <c r="V78" i="1" s="1"/>
  <c r="R79" i="1"/>
  <c r="V79" i="1" s="1"/>
  <c r="R80" i="1"/>
  <c r="V80" i="1" s="1"/>
  <c r="R2" i="1"/>
  <c r="V2" i="1" s="1"/>
  <c r="W21" i="1" l="1"/>
  <c r="Q6" i="2"/>
  <c r="Q9" i="2"/>
  <c r="Q10" i="2"/>
  <c r="Q12" i="2"/>
  <c r="Q16" i="2"/>
  <c r="Q29" i="2"/>
  <c r="Q30" i="2"/>
  <c r="Q31" i="2"/>
  <c r="Q32" i="2"/>
  <c r="Q33" i="2"/>
  <c r="Q34" i="2"/>
  <c r="Q35" i="2"/>
  <c r="Q4" i="2"/>
  <c r="J2" i="6" l="1"/>
  <c r="H10" i="2" l="1"/>
  <c r="H12" i="2"/>
  <c r="H14" i="2"/>
  <c r="H19" i="2"/>
  <c r="H23" i="2"/>
  <c r="H29" i="2"/>
  <c r="H30" i="2"/>
  <c r="H31" i="2"/>
  <c r="H32" i="2"/>
  <c r="H33" i="2"/>
  <c r="H34" i="2"/>
  <c r="H35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K6" i="2"/>
  <c r="K9" i="2"/>
  <c r="K10" i="2"/>
  <c r="K29" i="2"/>
  <c r="K30" i="2"/>
  <c r="K31" i="2"/>
  <c r="K32" i="2"/>
  <c r="K33" i="2"/>
  <c r="K34" i="2"/>
  <c r="K35" i="2"/>
  <c r="H11" i="2"/>
  <c r="M11" i="2"/>
  <c r="W11" i="2"/>
  <c r="AC11" i="2" s="1"/>
  <c r="M12" i="2"/>
  <c r="A13" i="2"/>
  <c r="AA13" i="2" s="1"/>
  <c r="M13" i="2"/>
  <c r="A14" i="2"/>
  <c r="M14" i="2"/>
  <c r="A15" i="2"/>
  <c r="M15" i="2"/>
  <c r="W15" i="2"/>
  <c r="AC15" i="2"/>
  <c r="M16" i="2"/>
  <c r="A17" i="2"/>
  <c r="H17" i="2" s="1"/>
  <c r="M17" i="2"/>
  <c r="A18" i="2"/>
  <c r="M18" i="2"/>
  <c r="A19" i="2"/>
  <c r="K19" i="2" s="1"/>
  <c r="M19" i="2"/>
  <c r="Y19" i="2"/>
  <c r="AA19" i="2"/>
  <c r="AB19" i="2"/>
  <c r="A20" i="2"/>
  <c r="M20" i="2"/>
  <c r="A21" i="2"/>
  <c r="AA21" i="2" s="1"/>
  <c r="M21" i="2"/>
  <c r="AC21" i="2"/>
  <c r="A22" i="2"/>
  <c r="H22" i="2" s="1"/>
  <c r="M22" i="2"/>
  <c r="A23" i="2"/>
  <c r="M23" i="2"/>
  <c r="A24" i="2"/>
  <c r="M24" i="2"/>
  <c r="AB24" i="2"/>
  <c r="A25" i="2"/>
  <c r="H25" i="2" s="1"/>
  <c r="M25" i="2"/>
  <c r="W25" i="2"/>
  <c r="AA25" i="2"/>
  <c r="AC25" i="2"/>
  <c r="A26" i="2"/>
  <c r="H26" i="2" s="1"/>
  <c r="M26" i="2"/>
  <c r="A27" i="2"/>
  <c r="M27" i="2"/>
  <c r="AA27" i="2"/>
  <c r="A28" i="2"/>
  <c r="M28" i="2"/>
  <c r="O4" i="2"/>
  <c r="L2" i="6"/>
  <c r="I4" i="2" s="1"/>
  <c r="G27" i="2" l="1"/>
  <c r="C27" i="2"/>
  <c r="E27" i="2"/>
  <c r="I27" i="2"/>
  <c r="Q27" i="2"/>
  <c r="H27" i="2"/>
  <c r="I28" i="2"/>
  <c r="C28" i="2"/>
  <c r="E28" i="2"/>
  <c r="G28" i="2"/>
  <c r="Q28" i="2"/>
  <c r="C23" i="2"/>
  <c r="E23" i="2"/>
  <c r="I23" i="2"/>
  <c r="G23" i="2"/>
  <c r="Q23" i="2"/>
  <c r="K18" i="2"/>
  <c r="C18" i="2"/>
  <c r="E18" i="2"/>
  <c r="G18" i="2"/>
  <c r="I18" i="2"/>
  <c r="Q18" i="2"/>
  <c r="S18" i="2" s="1"/>
  <c r="K14" i="2"/>
  <c r="C14" i="2"/>
  <c r="E14" i="2"/>
  <c r="G14" i="2"/>
  <c r="I14" i="2"/>
  <c r="Q14" i="2"/>
  <c r="H18" i="2"/>
  <c r="H13" i="2"/>
  <c r="C21" i="2"/>
  <c r="E21" i="2"/>
  <c r="G21" i="2"/>
  <c r="I21" i="2"/>
  <c r="Q21" i="2"/>
  <c r="AC27" i="2"/>
  <c r="W27" i="2"/>
  <c r="K26" i="2"/>
  <c r="C26" i="2"/>
  <c r="E26" i="2"/>
  <c r="G26" i="2"/>
  <c r="I26" i="2"/>
  <c r="Q26" i="2"/>
  <c r="C24" i="2"/>
  <c r="E24" i="2"/>
  <c r="G24" i="2"/>
  <c r="I24" i="2"/>
  <c r="Q24" i="2"/>
  <c r="W21" i="2"/>
  <c r="I20" i="2"/>
  <c r="C20" i="2"/>
  <c r="E20" i="2"/>
  <c r="G20" i="2"/>
  <c r="Q20" i="2"/>
  <c r="AA17" i="2"/>
  <c r="G15" i="2"/>
  <c r="I15" i="2"/>
  <c r="C15" i="2"/>
  <c r="E15" i="2"/>
  <c r="Q15" i="2"/>
  <c r="H21" i="2"/>
  <c r="C17" i="2"/>
  <c r="E17" i="2"/>
  <c r="G17" i="2"/>
  <c r="I17" i="2"/>
  <c r="Q17" i="2"/>
  <c r="C13" i="2"/>
  <c r="E13" i="2"/>
  <c r="G13" i="2"/>
  <c r="I13" i="2"/>
  <c r="Q13" i="2"/>
  <c r="K27" i="2"/>
  <c r="S27" i="2" s="1"/>
  <c r="Y27" i="2"/>
  <c r="AB27" i="2"/>
  <c r="C25" i="2"/>
  <c r="E25" i="2"/>
  <c r="G25" i="2"/>
  <c r="I25" i="2"/>
  <c r="Q25" i="2"/>
  <c r="AA23" i="2"/>
  <c r="K22" i="2"/>
  <c r="C22" i="2"/>
  <c r="E22" i="2"/>
  <c r="G22" i="2"/>
  <c r="I22" i="2"/>
  <c r="Q22" i="2"/>
  <c r="S22" i="2" s="1"/>
  <c r="G19" i="2"/>
  <c r="C19" i="2"/>
  <c r="E19" i="2"/>
  <c r="I19" i="2"/>
  <c r="Q19" i="2"/>
  <c r="AA15" i="2"/>
  <c r="AB14" i="2"/>
  <c r="H28" i="2"/>
  <c r="H24" i="2"/>
  <c r="H20" i="2"/>
  <c r="H15" i="2"/>
  <c r="E11" i="2"/>
  <c r="G11" i="2"/>
  <c r="C11" i="2"/>
  <c r="I11" i="2"/>
  <c r="Q11" i="2"/>
  <c r="C5" i="2"/>
  <c r="E5" i="2"/>
  <c r="G5" i="2"/>
  <c r="I5" i="2"/>
  <c r="Q5" i="2"/>
  <c r="C8" i="2"/>
  <c r="E8" i="2"/>
  <c r="G8" i="2"/>
  <c r="I8" i="2"/>
  <c r="Q8" i="2"/>
  <c r="C7" i="2"/>
  <c r="E7" i="2"/>
  <c r="G7" i="2"/>
  <c r="I7" i="2"/>
  <c r="Q7" i="2"/>
  <c r="K7" i="2"/>
  <c r="W77" i="1"/>
  <c r="W69" i="1"/>
  <c r="W61" i="1"/>
  <c r="W53" i="1"/>
  <c r="W45" i="1"/>
  <c r="W37" i="1"/>
  <c r="W29" i="1"/>
  <c r="W76" i="1"/>
  <c r="W68" i="1"/>
  <c r="W60" i="1"/>
  <c r="W56" i="1"/>
  <c r="W52" i="1"/>
  <c r="W48" i="1"/>
  <c r="W44" i="1"/>
  <c r="W32" i="1"/>
  <c r="W24" i="1"/>
  <c r="H5" i="2"/>
  <c r="W79" i="1"/>
  <c r="W75" i="1"/>
  <c r="W71" i="1"/>
  <c r="W67" i="1"/>
  <c r="W63" i="1"/>
  <c r="W59" i="1"/>
  <c r="W55" i="1"/>
  <c r="W51" i="1"/>
  <c r="W47" i="1"/>
  <c r="W43" i="1"/>
  <c r="W39" i="1"/>
  <c r="W35" i="1"/>
  <c r="W31" i="1"/>
  <c r="W27" i="1"/>
  <c r="W23" i="1"/>
  <c r="W73" i="1"/>
  <c r="W65" i="1"/>
  <c r="W57" i="1"/>
  <c r="W49" i="1"/>
  <c r="W41" i="1"/>
  <c r="W33" i="1"/>
  <c r="W25" i="1"/>
  <c r="W80" i="1"/>
  <c r="W72" i="1"/>
  <c r="W64" i="1"/>
  <c r="W40" i="1"/>
  <c r="W36" i="1"/>
  <c r="W28" i="1"/>
  <c r="H6" i="2"/>
  <c r="W78" i="1"/>
  <c r="W74" i="1"/>
  <c r="W70" i="1"/>
  <c r="W66" i="1"/>
  <c r="W62" i="1"/>
  <c r="W58" i="1"/>
  <c r="W54" i="1"/>
  <c r="W50" i="1"/>
  <c r="W46" i="1"/>
  <c r="W42" i="1"/>
  <c r="W38" i="1"/>
  <c r="W34" i="1"/>
  <c r="W30" i="1"/>
  <c r="W26" i="1"/>
  <c r="W22" i="1"/>
  <c r="S34" i="2"/>
  <c r="S30" i="2"/>
  <c r="S33" i="2"/>
  <c r="S29" i="2"/>
  <c r="S32" i="2"/>
  <c r="S35" i="2"/>
  <c r="S31" i="2"/>
  <c r="T16" i="2"/>
  <c r="T6" i="2"/>
  <c r="T10" i="2"/>
  <c r="K25" i="2"/>
  <c r="K21" i="2"/>
  <c r="K17" i="2"/>
  <c r="K13" i="2"/>
  <c r="AB25" i="2"/>
  <c r="AD25" i="2" s="1"/>
  <c r="Y23" i="2"/>
  <c r="AB22" i="2"/>
  <c r="AB21" i="2"/>
  <c r="AD21" i="2" s="1"/>
  <c r="AC19" i="2"/>
  <c r="AD19" i="2" s="1"/>
  <c r="W19" i="2"/>
  <c r="Y17" i="2"/>
  <c r="AB15" i="2"/>
  <c r="AD15" i="2" s="1"/>
  <c r="Y13" i="2"/>
  <c r="K28" i="2"/>
  <c r="K24" i="2"/>
  <c r="K20" i="2"/>
  <c r="K16" i="2"/>
  <c r="K12" i="2"/>
  <c r="S12" i="2" s="1"/>
  <c r="K8" i="2"/>
  <c r="AC23" i="2"/>
  <c r="W23" i="2"/>
  <c r="AC17" i="2"/>
  <c r="W17" i="2"/>
  <c r="AC13" i="2"/>
  <c r="W13" i="2"/>
  <c r="K23" i="2"/>
  <c r="K15" i="2"/>
  <c r="K11" i="2"/>
  <c r="Y25" i="2"/>
  <c r="AB23" i="2"/>
  <c r="Y21" i="2"/>
  <c r="AB17" i="2"/>
  <c r="Y15" i="2"/>
  <c r="AB13" i="2"/>
  <c r="K5" i="2"/>
  <c r="T12" i="2"/>
  <c r="Y28" i="2"/>
  <c r="AC28" i="2"/>
  <c r="W28" i="2"/>
  <c r="AA28" i="2"/>
  <c r="W26" i="2"/>
  <c r="AA26" i="2"/>
  <c r="Y26" i="2"/>
  <c r="AC26" i="2"/>
  <c r="AB28" i="2"/>
  <c r="AB26" i="2"/>
  <c r="W16" i="2"/>
  <c r="AC16" i="2" s="1"/>
  <c r="W14" i="2"/>
  <c r="AA14" i="2"/>
  <c r="Y14" i="2"/>
  <c r="AC14" i="2"/>
  <c r="AD14" i="2" s="1"/>
  <c r="Y20" i="2"/>
  <c r="AC20" i="2"/>
  <c r="W20" i="2"/>
  <c r="AA20" i="2"/>
  <c r="W18" i="2"/>
  <c r="AA18" i="2"/>
  <c r="Y18" i="2"/>
  <c r="AC18" i="2"/>
  <c r="Y24" i="2"/>
  <c r="AC24" i="2"/>
  <c r="AD24" i="2" s="1"/>
  <c r="W24" i="2"/>
  <c r="AA24" i="2"/>
  <c r="W22" i="2"/>
  <c r="AA22" i="2"/>
  <c r="Y22" i="2"/>
  <c r="AC22" i="2"/>
  <c r="AB20" i="2"/>
  <c r="AB18" i="2"/>
  <c r="W12" i="2"/>
  <c r="AC12" i="2" s="1"/>
  <c r="AD27" i="2" l="1"/>
  <c r="S26" i="2"/>
  <c r="U26" i="2" s="1"/>
  <c r="U18" i="2"/>
  <c r="T24" i="2"/>
  <c r="T14" i="2"/>
  <c r="T27" i="2"/>
  <c r="S24" i="2"/>
  <c r="U24" i="2" s="1"/>
  <c r="V24" i="2" s="1"/>
  <c r="X24" i="2" s="1"/>
  <c r="U27" i="2"/>
  <c r="T18" i="2"/>
  <c r="T19" i="2"/>
  <c r="T22" i="2"/>
  <c r="T26" i="2"/>
  <c r="S14" i="2"/>
  <c r="U14" i="2" s="1"/>
  <c r="V14" i="2" s="1"/>
  <c r="X14" i="2" s="1"/>
  <c r="U22" i="2"/>
  <c r="V22" i="2" s="1"/>
  <c r="X22" i="2" s="1"/>
  <c r="S25" i="2"/>
  <c r="U25" i="2" s="1"/>
  <c r="V25" i="2" s="1"/>
  <c r="X25" i="2" s="1"/>
  <c r="AD17" i="2"/>
  <c r="AD28" i="2"/>
  <c r="AD18" i="2"/>
  <c r="AD13" i="2"/>
  <c r="AD23" i="2"/>
  <c r="Z35" i="2"/>
  <c r="U35" i="2"/>
  <c r="V35" i="2" s="1"/>
  <c r="X35" i="2" s="1"/>
  <c r="Z30" i="2"/>
  <c r="U30" i="2"/>
  <c r="V30" i="2" s="1"/>
  <c r="X30" i="2" s="1"/>
  <c r="U32" i="2"/>
  <c r="V32" i="2" s="1"/>
  <c r="X32" i="2" s="1"/>
  <c r="Z34" i="2"/>
  <c r="U34" i="2"/>
  <c r="V34" i="2" s="1"/>
  <c r="X34" i="2" s="1"/>
  <c r="U12" i="2"/>
  <c r="V12" i="2" s="1"/>
  <c r="Z12" i="2" s="1"/>
  <c r="Z29" i="2"/>
  <c r="U29" i="2"/>
  <c r="V29" i="2" s="1"/>
  <c r="X29" i="2" s="1"/>
  <c r="U31" i="2"/>
  <c r="V31" i="2" s="1"/>
  <c r="X31" i="2" s="1"/>
  <c r="Z33" i="2"/>
  <c r="U33" i="2"/>
  <c r="V33" i="2" s="1"/>
  <c r="X33" i="2" s="1"/>
  <c r="S28" i="2"/>
  <c r="Z31" i="2"/>
  <c r="T9" i="2"/>
  <c r="T25" i="2"/>
  <c r="T5" i="2"/>
  <c r="Z32" i="2"/>
  <c r="T15" i="2"/>
  <c r="T23" i="2"/>
  <c r="T17" i="2"/>
  <c r="T11" i="2"/>
  <c r="V27" i="2"/>
  <c r="X27" i="2" s="1"/>
  <c r="Y12" i="2"/>
  <c r="S11" i="2"/>
  <c r="Y11" i="2" s="1"/>
  <c r="S13" i="2"/>
  <c r="S15" i="2"/>
  <c r="T20" i="2"/>
  <c r="V26" i="2"/>
  <c r="X26" i="2" s="1"/>
  <c r="T28" i="2"/>
  <c r="S19" i="2"/>
  <c r="T7" i="2"/>
  <c r="S21" i="2"/>
  <c r="T4" i="2"/>
  <c r="S23" i="2"/>
  <c r="S17" i="2"/>
  <c r="AD22" i="2"/>
  <c r="V18" i="2"/>
  <c r="X18" i="2" s="1"/>
  <c r="T21" i="2"/>
  <c r="T13" i="2"/>
  <c r="AD26" i="2"/>
  <c r="S20" i="2"/>
  <c r="T8" i="2"/>
  <c r="Z18" i="2"/>
  <c r="Z26" i="2"/>
  <c r="Z22" i="2"/>
  <c r="Z27" i="2"/>
  <c r="AD20" i="2"/>
  <c r="AA12" i="2" l="1"/>
  <c r="Z14" i="2"/>
  <c r="Z24" i="2"/>
  <c r="Z25" i="2"/>
  <c r="U20" i="2"/>
  <c r="V20" i="2" s="1"/>
  <c r="X20" i="2" s="1"/>
  <c r="U23" i="2"/>
  <c r="V23" i="2" s="1"/>
  <c r="X23" i="2" s="1"/>
  <c r="U19" i="2"/>
  <c r="V19" i="2" s="1"/>
  <c r="X19" i="2" s="1"/>
  <c r="Z15" i="2"/>
  <c r="U15" i="2"/>
  <c r="V15" i="2" s="1"/>
  <c r="X15" i="2" s="1"/>
  <c r="U28" i="2"/>
  <c r="V28" i="2" s="1"/>
  <c r="X28" i="2" s="1"/>
  <c r="U21" i="2"/>
  <c r="V21" i="2" s="1"/>
  <c r="X21" i="2" s="1"/>
  <c r="U13" i="2"/>
  <c r="V13" i="2" s="1"/>
  <c r="X13" i="2" s="1"/>
  <c r="Z17" i="2"/>
  <c r="U17" i="2"/>
  <c r="V17" i="2" s="1"/>
  <c r="X17" i="2" s="1"/>
  <c r="U11" i="2"/>
  <c r="Z28" i="2"/>
  <c r="X12" i="2"/>
  <c r="AB12" i="2"/>
  <c r="AD12" i="2" s="1"/>
  <c r="Z21" i="2"/>
  <c r="Z11" i="2"/>
  <c r="Z13" i="2"/>
  <c r="Z19" i="2"/>
  <c r="Z23" i="2"/>
  <c r="Z20" i="2"/>
  <c r="V11" i="2" l="1"/>
  <c r="AA11" i="2"/>
  <c r="J11" i="6"/>
  <c r="L11" i="6" s="1"/>
  <c r="J12" i="6"/>
  <c r="L12" i="6" s="1"/>
  <c r="J13" i="6"/>
  <c r="L13" i="6" s="1"/>
  <c r="J14" i="6"/>
  <c r="L14" i="6" s="1"/>
  <c r="J15" i="6"/>
  <c r="L15" i="6" s="1"/>
  <c r="J16" i="6"/>
  <c r="L16" i="6" s="1"/>
  <c r="J17" i="6"/>
  <c r="L17" i="6" s="1"/>
  <c r="J18" i="6"/>
  <c r="L18" i="6" s="1"/>
  <c r="J19" i="6"/>
  <c r="L19" i="6" s="1"/>
  <c r="J20" i="6"/>
  <c r="L20" i="6" s="1"/>
  <c r="J21" i="6"/>
  <c r="L21" i="6" s="1"/>
  <c r="J22" i="6"/>
  <c r="L22" i="6" s="1"/>
  <c r="J23" i="6"/>
  <c r="L23" i="6" s="1"/>
  <c r="J24" i="6"/>
  <c r="L24" i="6" s="1"/>
  <c r="J25" i="6"/>
  <c r="L25" i="6" s="1"/>
  <c r="J26" i="6"/>
  <c r="L26" i="6" s="1"/>
  <c r="J27" i="6"/>
  <c r="L27" i="6" s="1"/>
  <c r="J28" i="6"/>
  <c r="L28" i="6" s="1"/>
  <c r="J29" i="6"/>
  <c r="L29" i="6" s="1"/>
  <c r="J30" i="6"/>
  <c r="L30" i="6" s="1"/>
  <c r="J31" i="6"/>
  <c r="L31" i="6" s="1"/>
  <c r="J32" i="6"/>
  <c r="L32" i="6" s="1"/>
  <c r="J33" i="6"/>
  <c r="L33" i="6" s="1"/>
  <c r="J34" i="6"/>
  <c r="L34" i="6" s="1"/>
  <c r="J35" i="6"/>
  <c r="L35" i="6" s="1"/>
  <c r="X11" i="2" l="1"/>
  <c r="AB11" i="2"/>
  <c r="AD11" i="2" s="1"/>
  <c r="K4" i="2"/>
  <c r="K31" i="6"/>
  <c r="K32" i="6"/>
  <c r="K33" i="6"/>
  <c r="K34" i="6"/>
  <c r="K35" i="6"/>
  <c r="W5" i="2"/>
  <c r="W6" i="2"/>
  <c r="AC6" i="2" s="1"/>
  <c r="W7" i="2"/>
  <c r="W8" i="2"/>
  <c r="AC8" i="2" s="1"/>
  <c r="W9" i="2"/>
  <c r="W10" i="2"/>
  <c r="W4" i="2"/>
  <c r="M5" i="2"/>
  <c r="M6" i="2"/>
  <c r="M7" i="2"/>
  <c r="M8" i="2"/>
  <c r="M9" i="2"/>
  <c r="M10" i="2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2" i="11"/>
  <c r="K3" i="6" s="1"/>
  <c r="M4" i="2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H4" i="11"/>
  <c r="H3" i="11"/>
  <c r="H2" i="11"/>
  <c r="K9" i="6" l="1"/>
  <c r="K6" i="6"/>
  <c r="K8" i="6"/>
  <c r="K5" i="6"/>
  <c r="K4" i="6"/>
  <c r="K7" i="6"/>
  <c r="K10" i="6"/>
  <c r="P9" i="2"/>
  <c r="P13" i="2"/>
  <c r="P17" i="2"/>
  <c r="P21" i="2"/>
  <c r="P25" i="2"/>
  <c r="P29" i="2"/>
  <c r="P33" i="2"/>
  <c r="P10" i="2"/>
  <c r="P18" i="2"/>
  <c r="P26" i="2"/>
  <c r="P34" i="2"/>
  <c r="P11" i="2"/>
  <c r="P15" i="2"/>
  <c r="P19" i="2"/>
  <c r="P23" i="2"/>
  <c r="P27" i="2"/>
  <c r="P31" i="2"/>
  <c r="P35" i="2"/>
  <c r="P6" i="2"/>
  <c r="P12" i="2"/>
  <c r="P16" i="2"/>
  <c r="P20" i="2"/>
  <c r="P24" i="2"/>
  <c r="P28" i="2"/>
  <c r="P32" i="2"/>
  <c r="P4" i="2"/>
  <c r="P14" i="2"/>
  <c r="P22" i="2"/>
  <c r="P30" i="2"/>
  <c r="P8" i="2"/>
  <c r="P5" i="2"/>
  <c r="P7" i="2"/>
  <c r="H8" i="2"/>
  <c r="W3" i="1"/>
  <c r="H7" i="2"/>
  <c r="H9" i="2"/>
  <c r="AC10" i="2"/>
  <c r="AC4" i="2"/>
  <c r="AC9" i="2"/>
  <c r="AC5" i="2"/>
  <c r="AC7" i="2"/>
  <c r="K30" i="6"/>
  <c r="K26" i="6"/>
  <c r="K22" i="6"/>
  <c r="K18" i="6"/>
  <c r="K14" i="6"/>
  <c r="K25" i="6"/>
  <c r="K27" i="6"/>
  <c r="K23" i="6"/>
  <c r="K19" i="6"/>
  <c r="K15" i="6"/>
  <c r="K11" i="6"/>
  <c r="K29" i="6"/>
  <c r="K21" i="6"/>
  <c r="K17" i="6"/>
  <c r="K13" i="6"/>
  <c r="K28" i="6"/>
  <c r="K24" i="6"/>
  <c r="K20" i="6"/>
  <c r="K16" i="6"/>
  <c r="K12" i="6"/>
  <c r="K2" i="6"/>
  <c r="W2" i="2"/>
  <c r="AC2" i="2" l="1"/>
  <c r="W17" i="1"/>
  <c r="W20" i="1"/>
  <c r="S6" i="2" s="1"/>
  <c r="U6" i="2" s="1"/>
  <c r="W12" i="1"/>
  <c r="W19" i="1"/>
  <c r="W4" i="1"/>
  <c r="W5" i="1"/>
  <c r="W6" i="1"/>
  <c r="W7" i="1"/>
  <c r="S9" i="2" s="1"/>
  <c r="U9" i="2" s="1"/>
  <c r="W8" i="1"/>
  <c r="W9" i="1"/>
  <c r="W10" i="1"/>
  <c r="W11" i="1"/>
  <c r="W13" i="1"/>
  <c r="W14" i="1"/>
  <c r="W15" i="1"/>
  <c r="W16" i="1"/>
  <c r="W18" i="1"/>
  <c r="S10" i="2" l="1"/>
  <c r="U10" i="2" s="1"/>
  <c r="S5" i="2"/>
  <c r="U5" i="2" s="1"/>
  <c r="Y9" i="2" l="1"/>
  <c r="Y10" i="2"/>
  <c r="Y5" i="2"/>
  <c r="V9" i="2" l="1"/>
  <c r="AA9" i="2"/>
  <c r="V10" i="2"/>
  <c r="AA10" i="2"/>
  <c r="V5" i="2"/>
  <c r="AA5" i="2"/>
  <c r="E9" i="9"/>
  <c r="E8" i="9"/>
  <c r="E7" i="9"/>
  <c r="E6" i="9"/>
  <c r="E5" i="9"/>
  <c r="E4" i="9"/>
  <c r="E3" i="9"/>
  <c r="Z10" i="2" l="1"/>
  <c r="X10" i="2"/>
  <c r="Z9" i="2"/>
  <c r="X9" i="2"/>
  <c r="Z5" i="2"/>
  <c r="X5" i="2"/>
  <c r="AB9" i="2"/>
  <c r="AD9" i="2" s="1"/>
  <c r="AB5" i="2"/>
  <c r="AD5" i="2" s="1"/>
  <c r="AB10" i="2"/>
  <c r="AD10" i="2" s="1"/>
  <c r="W2" i="1" l="1"/>
  <c r="S16" i="2" l="1"/>
  <c r="U16" i="2" s="1"/>
  <c r="S4" i="2"/>
  <c r="Y16" i="2"/>
  <c r="S7" i="2"/>
  <c r="U7" i="2" s="1"/>
  <c r="S8" i="2"/>
  <c r="U8" i="2" s="1"/>
  <c r="Y6" i="2"/>
  <c r="U4" i="2" l="1"/>
  <c r="U2" i="2" s="1"/>
  <c r="Y4" i="2"/>
  <c r="AA16" i="2"/>
  <c r="V16" i="2"/>
  <c r="Y7" i="2"/>
  <c r="Y8" i="2"/>
  <c r="V7" i="2"/>
  <c r="AA7" i="2"/>
  <c r="V6" i="2"/>
  <c r="AA6" i="2"/>
  <c r="AA4" i="2" l="1"/>
  <c r="V4" i="2"/>
  <c r="X16" i="2"/>
  <c r="AB16" i="2"/>
  <c r="AD16" i="2" s="1"/>
  <c r="Z16" i="2"/>
  <c r="Y2" i="2"/>
  <c r="AA8" i="2"/>
  <c r="V8" i="2"/>
  <c r="X6" i="2"/>
  <c r="Z6" i="2"/>
  <c r="Z7" i="2"/>
  <c r="X7" i="2"/>
  <c r="AB7" i="2"/>
  <c r="AD7" i="2" s="1"/>
  <c r="AB6" i="2"/>
  <c r="V2" i="2" l="1"/>
  <c r="AA2" i="2"/>
  <c r="Z4" i="2"/>
  <c r="X4" i="2"/>
  <c r="AB4" i="2"/>
  <c r="AD4" i="2" s="1"/>
  <c r="AB8" i="2"/>
  <c r="AD8" i="2" s="1"/>
  <c r="X8" i="2"/>
  <c r="Z8" i="2"/>
  <c r="AD6" i="2"/>
  <c r="X2" i="2" l="1"/>
  <c r="Z2" i="2"/>
  <c r="AB2" i="2"/>
  <c r="AD2" i="2"/>
</calcChain>
</file>

<file path=xl/sharedStrings.xml><?xml version="1.0" encoding="utf-8"?>
<sst xmlns="http://schemas.openxmlformats.org/spreadsheetml/2006/main" count="442" uniqueCount="84">
  <si>
    <t>время мин-макс</t>
  </si>
  <si>
    <t>среднее время</t>
  </si>
  <si>
    <t>min</t>
  </si>
  <si>
    <t>max</t>
  </si>
  <si>
    <t>количество в месяц</t>
  </si>
  <si>
    <t>Должность</t>
  </si>
  <si>
    <t>Часов в месяц</t>
  </si>
  <si>
    <t>Комментарии</t>
  </si>
  <si>
    <t>Фактическая численность</t>
  </si>
  <si>
    <t>Фактическая загрузка</t>
  </si>
  <si>
    <t>Целевая загрузка</t>
  </si>
  <si>
    <t>Разница</t>
  </si>
  <si>
    <t>Целевая численность округленная</t>
  </si>
  <si>
    <t>п/п</t>
  </si>
  <si>
    <t>Разница между целевой и фактической</t>
  </si>
  <si>
    <t>Потери мин</t>
  </si>
  <si>
    <t>Трудозатраты в месяц в минутах</t>
  </si>
  <si>
    <t>Трудозатраты в месяц в часах</t>
  </si>
  <si>
    <t>количество в день</t>
  </si>
  <si>
    <t>Количество задействованных в операции сотрудников</t>
  </si>
  <si>
    <t>Бизнес-процесс/блок работ</t>
  </si>
  <si>
    <t>Операции/работы</t>
  </si>
  <si>
    <t>количество в неделю</t>
  </si>
  <si>
    <t>Частота</t>
  </si>
  <si>
    <t>Параметр частоты выполнения операции</t>
  </si>
  <si>
    <t>Операции</t>
  </si>
  <si>
    <t>Количество числом</t>
  </si>
  <si>
    <t>Количество в %</t>
  </si>
  <si>
    <t>Количество</t>
  </si>
  <si>
    <t>Количество чеков</t>
  </si>
  <si>
    <t>консультация покупателя простая - помочь найти товар</t>
  </si>
  <si>
    <t>Количество консультаций</t>
  </si>
  <si>
    <t>консультация покупателя средняя - (покупатель знает что ему надо) показать товар и выписать его</t>
  </si>
  <si>
    <t>консультация покупателя - показать, рассказать, выписать 1 товар (н-р, панели выбирает покупатель)</t>
  </si>
  <si>
    <t>комплексная покупка - показать, рассказать, выписать несколько наименований</t>
  </si>
  <si>
    <t xml:space="preserve">отпуск товара-помощь покупателю, н-р, донести до машины </t>
  </si>
  <si>
    <t>отпуск товара с оплаченным чеком ПРОСТОЙ ТОВАР - покупатель может унести сам</t>
  </si>
  <si>
    <t>отпуск товара с оплаченным чеком ТЯЖЕЛЫЙ ТОВАР(всегда занято 2 чел: прод/грузч. или прод/прод с использованием штабелера) ср.время на 1 поддон - 2мин40 сек</t>
  </si>
  <si>
    <t>Итого</t>
  </si>
  <si>
    <t>Ненормирумые операции, ПЗР, ОРМ</t>
  </si>
  <si>
    <t>Коэффициент больничных</t>
  </si>
  <si>
    <t>Коэффициент неравномерности</t>
  </si>
  <si>
    <t>Коэффициент выполнения норм</t>
  </si>
  <si>
    <t>Применить</t>
  </si>
  <si>
    <t xml:space="preserve">Больничный </t>
  </si>
  <si>
    <t>Ежегодный отпуск</t>
  </si>
  <si>
    <t>Месячный фонд рабочего времени</t>
  </si>
  <si>
    <t>+</t>
  </si>
  <si>
    <t>Отпуск без сохранения з/п</t>
  </si>
  <si>
    <t>Коэффициент отпусков и больничных</t>
  </si>
  <si>
    <t>Квалификация</t>
  </si>
  <si>
    <t>Целевая численность</t>
  </si>
  <si>
    <t>Целевая стоимость</t>
  </si>
  <si>
    <t>Выполнение норм</t>
  </si>
  <si>
    <t>к/нер.</t>
  </si>
  <si>
    <t>-</t>
  </si>
  <si>
    <t>Точная целевая стоимость</t>
  </si>
  <si>
    <t>Фактическая стоимость</t>
  </si>
  <si>
    <t>Неустранимые перерывы в часах</t>
  </si>
  <si>
    <t>Время для отдыха и приема пищи</t>
  </si>
  <si>
    <t>Время на отдых и личные надобности</t>
  </si>
  <si>
    <t>Коэффициент времени на отдыха и личные надобности</t>
  </si>
  <si>
    <t>Неустранимые перерывы в %</t>
  </si>
  <si>
    <t>Коэффициент ежегодных отпусков</t>
  </si>
  <si>
    <t>Коэффициент отпусков без сохранения з/п</t>
  </si>
  <si>
    <t>Ранние уходы</t>
  </si>
  <si>
    <t>Неслужебные разговоры</t>
  </si>
  <si>
    <t>Опоздания</t>
  </si>
  <si>
    <t>Разговоры по телефону</t>
  </si>
  <si>
    <t>Отдых сверх норматива</t>
  </si>
  <si>
    <t>Исправление ошибок в работе</t>
  </si>
  <si>
    <t>Потери рабочего времени за рабочий день/смену</t>
  </si>
  <si>
    <t>Потери рабочего времени в часах</t>
  </si>
  <si>
    <t>Потери рабочего времени в %</t>
  </si>
  <si>
    <t>ОРМ % на смену/день</t>
  </si>
  <si>
    <t>ОРМ за смену/день (мин)</t>
  </si>
  <si>
    <t>ОРМ на одну операцию (мин)</t>
  </si>
  <si>
    <t>ПЗВ % на смену/день</t>
  </si>
  <si>
    <t>ПЗВ за смену/день (мин.)</t>
  </si>
  <si>
    <t>ПЗВ на одну операцию (мин)</t>
  </si>
  <si>
    <t>ПЗВ+ОРМ в месяц (мин)</t>
  </si>
  <si>
    <t>Смен/дней в месяц в среднем</t>
  </si>
  <si>
    <t>Среднемесячное количество смен за год</t>
  </si>
  <si>
    <t>Длительность смены без перерывов на отдых и прием пищи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</si>
</sst>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\ &quot;₽&quot;"/>
    <numFmt numFmtId="166" formatCode="_-* #,##0\ [$₽-419]_-;\-* #,##0\ [$₽-419]_-;_-* &quot;-&quot;??\ [$₽-419]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color theme="0" tint="-0.499984740745262"/>
      <name val="Calibri"/>
      <family val="2"/>
      <charset val="204"/>
      <scheme val="minor"/>
    </font>
    <font>
      <sz val="10"/>
      <color theme="0" tint="-0.49998474074526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theme="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12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5" fillId="0" borderId="0" xfId="0" applyFo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2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/>
    </xf>
    <xf numFmtId="164" fontId="7" fillId="5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2" fontId="7" fillId="5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justify" vertical="center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 hidden="1"/>
    </xf>
    <xf numFmtId="0" fontId="7" fillId="0" borderId="1" xfId="0" applyFont="1" applyFill="1" applyBorder="1" applyAlignment="1" applyProtection="1">
      <alignment horizontal="center" vertical="center"/>
      <protection locked="0" hidden="1"/>
    </xf>
    <xf numFmtId="1" fontId="7" fillId="0" borderId="1" xfId="0" applyNumberFormat="1" applyFont="1" applyFill="1" applyBorder="1" applyAlignment="1" applyProtection="1">
      <alignment vertical="center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Fill="1" applyAlignment="1" applyProtection="1">
      <alignment horizontal="center" vertical="center"/>
      <protection locked="0" hidden="1"/>
    </xf>
    <xf numFmtId="0" fontId="3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9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9" fontId="2" fillId="3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9" fontId="7" fillId="5" borderId="1" xfId="1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horizontal="center" vertical="center" wrapText="1"/>
      <protection locked="0" hidden="1"/>
    </xf>
    <xf numFmtId="0" fontId="2" fillId="8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2" fontId="2" fillId="0" borderId="1" xfId="0" applyNumberFormat="1" applyFont="1" applyFill="1" applyBorder="1" applyAlignment="1" applyProtection="1">
      <alignment horizontal="center" vertical="center"/>
      <protection locked="0" hidden="1"/>
    </xf>
    <xf numFmtId="2" fontId="2" fillId="0" borderId="1" xfId="0" applyNumberFormat="1" applyFont="1" applyFill="1" applyBorder="1" applyAlignment="1" applyProtection="1">
      <alignment horizontal="justify" vertical="center"/>
      <protection locked="0" hidden="1"/>
    </xf>
    <xf numFmtId="0" fontId="3" fillId="0" borderId="6" xfId="0" applyFont="1" applyFill="1" applyBorder="1" applyAlignment="1" applyProtection="1">
      <alignment horizontal="center" vertical="center" wrapText="1"/>
      <protection locked="0" hidden="1"/>
    </xf>
    <xf numFmtId="0" fontId="0" fillId="0" borderId="0" xfId="0" applyNumberFormat="1"/>
    <xf numFmtId="165" fontId="7" fillId="5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/>
    <xf numFmtId="0" fontId="18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18" fillId="6" borderId="0" xfId="0" applyFont="1" applyFill="1" applyAlignment="1">
      <alignment horizontal="center"/>
    </xf>
    <xf numFmtId="0" fontId="2" fillId="3" borderId="4" xfId="0" applyFont="1" applyFill="1" applyBorder="1" applyAlignment="1">
      <alignment horizontal="justify" vertical="center"/>
    </xf>
    <xf numFmtId="0" fontId="2" fillId="4" borderId="4" xfId="0" applyFont="1" applyFill="1" applyBorder="1" applyAlignment="1">
      <alignment horizontal="justify" vertical="center"/>
    </xf>
    <xf numFmtId="0" fontId="2" fillId="4" borderId="5" xfId="0" applyFont="1" applyFill="1" applyBorder="1" applyAlignment="1">
      <alignment horizontal="justify" vertical="center"/>
    </xf>
    <xf numFmtId="0" fontId="2" fillId="3" borderId="8" xfId="0" applyFont="1" applyFill="1" applyBorder="1" applyAlignment="1">
      <alignment horizontal="justify" vertical="center"/>
    </xf>
    <xf numFmtId="1" fontId="16" fillId="12" borderId="0" xfId="0" applyNumberFormat="1" applyFont="1" applyFill="1" applyAlignment="1">
      <alignment horizontal="center"/>
    </xf>
    <xf numFmtId="9" fontId="18" fillId="12" borderId="0" xfId="1" applyFont="1" applyFill="1" applyAlignment="1">
      <alignment horizontal="center"/>
    </xf>
    <xf numFmtId="0" fontId="2" fillId="3" borderId="7" xfId="0" applyFont="1" applyFill="1" applyBorder="1" applyAlignment="1">
      <alignment horizontal="justify" vertical="center"/>
    </xf>
    <xf numFmtId="0" fontId="2" fillId="13" borderId="7" xfId="0" applyFont="1" applyFill="1" applyBorder="1" applyAlignment="1">
      <alignment horizontal="justify" vertical="center"/>
    </xf>
    <xf numFmtId="0" fontId="2" fillId="13" borderId="7" xfId="0" applyNumberFormat="1" applyFont="1" applyFill="1" applyBorder="1" applyAlignment="1">
      <alignment horizontal="justify" vertical="center"/>
    </xf>
    <xf numFmtId="0" fontId="2" fillId="9" borderId="7" xfId="0" applyFont="1" applyFill="1" applyBorder="1" applyAlignment="1">
      <alignment horizontal="justify" vertical="center"/>
    </xf>
    <xf numFmtId="166" fontId="16" fillId="12" borderId="0" xfId="0" applyNumberFormat="1" applyFont="1" applyFill="1" applyAlignment="1"/>
    <xf numFmtId="0" fontId="2" fillId="14" borderId="1" xfId="0" applyFont="1" applyFill="1" applyBorder="1" applyAlignment="1">
      <alignment horizontal="center" vertical="center" wrapText="1"/>
    </xf>
    <xf numFmtId="9" fontId="2" fillId="8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justify" vertical="center" textRotation="90"/>
    </xf>
    <xf numFmtId="0" fontId="7" fillId="3" borderId="1" xfId="0" applyFont="1" applyFill="1" applyBorder="1" applyAlignment="1" applyProtection="1">
      <alignment vertical="center"/>
    </xf>
    <xf numFmtId="0" fontId="0" fillId="0" borderId="0" xfId="0" applyProtection="1"/>
    <xf numFmtId="164" fontId="7" fillId="0" borderId="1" xfId="0" applyNumberFormat="1" applyFont="1" applyFill="1" applyBorder="1" applyAlignment="1" applyProtection="1">
      <alignment horizontal="center" vertical="center"/>
      <protection locked="0"/>
    </xf>
    <xf numFmtId="164" fontId="7" fillId="15" borderId="1" xfId="0" applyNumberFormat="1" applyFont="1" applyFill="1" applyBorder="1" applyAlignment="1">
      <alignment horizontal="center" vertical="center"/>
    </xf>
    <xf numFmtId="9" fontId="17" fillId="15" borderId="1" xfId="1" applyFont="1" applyFill="1" applyBorder="1" applyAlignment="1">
      <alignment horizontal="center" vertical="center"/>
    </xf>
    <xf numFmtId="0" fontId="7" fillId="15" borderId="1" xfId="0" applyFont="1" applyFill="1" applyBorder="1" applyAlignment="1" applyProtection="1">
      <alignment vertical="center"/>
      <protection hidden="1"/>
    </xf>
    <xf numFmtId="1" fontId="7" fillId="15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justify" vertical="center"/>
      <protection locked="0"/>
    </xf>
    <xf numFmtId="0" fontId="12" fillId="2" borderId="2" xfId="0" applyFont="1" applyFill="1" applyBorder="1" applyAlignment="1" applyProtection="1">
      <alignment horizontal="justify" vertical="center"/>
    </xf>
    <xf numFmtId="0" fontId="7" fillId="15" borderId="1" xfId="0" applyFont="1" applyFill="1" applyBorder="1" applyAlignment="1" applyProtection="1">
      <alignment horizontal="left" vertical="center"/>
      <protection hidden="1"/>
    </xf>
    <xf numFmtId="0" fontId="2" fillId="10" borderId="1" xfId="0" applyFont="1" applyFill="1" applyBorder="1" applyAlignment="1" applyProtection="1">
      <alignment horizontal="center" vertical="center" wrapText="1"/>
    </xf>
    <xf numFmtId="1" fontId="3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  <protection locked="0"/>
    </xf>
    <xf numFmtId="0" fontId="14" fillId="0" borderId="1" xfId="0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9" fontId="3" fillId="0" borderId="1" xfId="1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9" fontId="7" fillId="0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9" fontId="7" fillId="0" borderId="1" xfId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justify" vertical="center"/>
      <protection locked="0"/>
    </xf>
    <xf numFmtId="9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2" fontId="2" fillId="0" borderId="1" xfId="1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justify" vertical="center"/>
      <protection locked="0"/>
    </xf>
    <xf numFmtId="0" fontId="6" fillId="0" borderId="1" xfId="0" applyFont="1" applyFill="1" applyBorder="1" applyAlignment="1" applyProtection="1">
      <alignment horizontal="justify" vertical="center"/>
      <protection locked="0"/>
    </xf>
    <xf numFmtId="0" fontId="10" fillId="0" borderId="1" xfId="0" applyFont="1" applyFill="1" applyBorder="1" applyAlignment="1" applyProtection="1">
      <alignment horizontal="justify" vertical="center"/>
      <protection locked="0"/>
    </xf>
    <xf numFmtId="0" fontId="2" fillId="13" borderId="7" xfId="0" applyFont="1" applyFill="1" applyBorder="1" applyAlignment="1" applyProtection="1">
      <alignment horizontal="justify" vertical="center"/>
    </xf>
    <xf numFmtId="9" fontId="2" fillId="5" borderId="1" xfId="1" applyNumberFormat="1" applyFont="1" applyFill="1" applyBorder="1" applyAlignment="1" applyProtection="1">
      <alignment horizontal="center" vertical="center"/>
    </xf>
    <xf numFmtId="0" fontId="19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8" fillId="11" borderId="7" xfId="0" applyFont="1" applyFill="1" applyBorder="1" applyAlignment="1" applyProtection="1">
      <alignment horizontal="justify" vertical="center"/>
    </xf>
    <xf numFmtId="164" fontId="2" fillId="5" borderId="1" xfId="1" applyNumberFormat="1" applyFont="1" applyFill="1" applyBorder="1" applyAlignment="1" applyProtection="1">
      <alignment horizontal="center" vertical="center"/>
    </xf>
    <xf numFmtId="9" fontId="2" fillId="5" borderId="1" xfId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20" fillId="0" borderId="9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86"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fgColor auto="1"/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9" tint="0.59996337778862885"/>
      </font>
    </dxf>
    <dxf>
      <font>
        <color theme="0"/>
      </font>
    </dxf>
    <dxf>
      <font>
        <color rgb="FFFF0000"/>
      </font>
      <fill>
        <patternFill>
          <bgColor rgb="FFFF0000"/>
        </patternFill>
      </fill>
    </dxf>
    <dxf>
      <font>
        <color theme="0"/>
      </font>
    </dxf>
    <dxf>
      <font>
        <color theme="9" tint="0.59996337778862885"/>
      </font>
    </dxf>
    <dxf>
      <font>
        <color theme="0"/>
      </font>
      <fill>
        <patternFill>
          <bgColor theme="6" tint="-0.24994659260841701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theme="6" tint="-0.2499465926084170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  <fill>
        <patternFill>
          <bgColor rgb="FFFF0000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3"/>
  <sheetViews>
    <sheetView workbookViewId="0">
      <selection activeCell="B9" sqref="B1:B9"/>
    </sheetView>
  </sheetViews>
  <sheetFormatPr defaultRowHeight="15" x14ac:dyDescent="0.25"/>
  <cols>
    <col min="1" max="1" width="85.85546875" style="26" customWidth="1"/>
    <col min="2" max="3" width="9.140625" style="109"/>
    <col min="4" max="40" width="9.140625" style="51"/>
  </cols>
  <sheetData>
    <row r="1" spans="1:3" s="5" customFormat="1" ht="32.25" customHeight="1" thickBot="1" x14ac:dyDescent="0.3">
      <c r="A1" s="115"/>
      <c r="B1" s="103"/>
      <c r="C1" s="104"/>
    </row>
    <row r="2" spans="1:3" s="5" customFormat="1" ht="32.25" customHeight="1" thickBot="1" x14ac:dyDescent="0.3">
      <c r="A2" s="116"/>
      <c r="B2" s="103"/>
      <c r="C2" s="104"/>
    </row>
    <row r="3" spans="1:3" s="5" customFormat="1" ht="32.25" customHeight="1" thickBot="1" x14ac:dyDescent="0.3">
      <c r="A3" s="116"/>
      <c r="B3" s="103"/>
      <c r="C3" s="104"/>
    </row>
    <row r="4" spans="1:3" s="5" customFormat="1" ht="32.25" customHeight="1" thickBot="1" x14ac:dyDescent="0.3">
      <c r="A4" s="116"/>
      <c r="B4" s="103"/>
      <c r="C4" s="104"/>
    </row>
    <row r="5" spans="1:3" s="5" customFormat="1" ht="32.25" customHeight="1" thickBot="1" x14ac:dyDescent="0.3">
      <c r="A5" s="116"/>
      <c r="B5" s="103"/>
      <c r="C5" s="104"/>
    </row>
    <row r="6" spans="1:3" s="5" customFormat="1" ht="32.25" customHeight="1" thickBot="1" x14ac:dyDescent="0.3">
      <c r="A6" s="116"/>
      <c r="B6" s="103"/>
      <c r="C6" s="104"/>
    </row>
    <row r="7" spans="1:3" s="5" customFormat="1" ht="32.25" customHeight="1" thickBot="1" x14ac:dyDescent="0.3">
      <c r="A7" s="116"/>
      <c r="B7" s="103"/>
      <c r="C7" s="104"/>
    </row>
    <row r="8" spans="1:3" s="5" customFormat="1" ht="36.75" customHeight="1" thickBot="1" x14ac:dyDescent="0.3">
      <c r="A8" s="116"/>
      <c r="B8" s="104"/>
      <c r="C8" s="104"/>
    </row>
    <row r="9" spans="1:3" ht="36.75" customHeight="1" thickBot="1" x14ac:dyDescent="0.3">
      <c r="A9" s="116"/>
      <c r="B9" s="104"/>
      <c r="C9" s="104"/>
    </row>
    <row r="10" spans="1:3" ht="36.75" customHeight="1" x14ac:dyDescent="0.25">
      <c r="A10" s="105"/>
      <c r="B10" s="104"/>
      <c r="C10" s="104"/>
    </row>
    <row r="11" spans="1:3" ht="36.75" customHeight="1" x14ac:dyDescent="0.25">
      <c r="A11" s="105"/>
      <c r="B11" s="104"/>
      <c r="C11" s="104"/>
    </row>
    <row r="12" spans="1:3" ht="36.75" customHeight="1" x14ac:dyDescent="0.25">
      <c r="A12" s="105"/>
      <c r="B12" s="104"/>
      <c r="C12" s="104"/>
    </row>
    <row r="13" spans="1:3" ht="36.75" customHeight="1" x14ac:dyDescent="0.25">
      <c r="A13" s="105"/>
      <c r="B13" s="104"/>
      <c r="C13" s="104"/>
    </row>
    <row r="14" spans="1:3" ht="36.75" customHeight="1" x14ac:dyDescent="0.25">
      <c r="A14" s="105"/>
      <c r="B14" s="104"/>
      <c r="C14" s="104"/>
    </row>
    <row r="15" spans="1:3" ht="36.75" customHeight="1" x14ac:dyDescent="0.25">
      <c r="A15" s="105"/>
      <c r="B15" s="104"/>
      <c r="C15" s="104"/>
    </row>
    <row r="16" spans="1:3" ht="36.75" customHeight="1" x14ac:dyDescent="0.25">
      <c r="A16" s="105"/>
      <c r="B16" s="104"/>
      <c r="C16" s="104"/>
    </row>
    <row r="17" spans="1:3" ht="36.75" customHeight="1" x14ac:dyDescent="0.25">
      <c r="A17" s="105"/>
      <c r="B17" s="104"/>
      <c r="C17" s="104"/>
    </row>
    <row r="18" spans="1:3" ht="36.75" customHeight="1" x14ac:dyDescent="0.25">
      <c r="A18" s="106"/>
      <c r="B18" s="104"/>
      <c r="C18" s="104"/>
    </row>
    <row r="19" spans="1:3" ht="36.75" customHeight="1" x14ac:dyDescent="0.25">
      <c r="A19" s="91"/>
      <c r="B19" s="104"/>
      <c r="C19" s="107"/>
    </row>
    <row r="20" spans="1:3" ht="36.75" customHeight="1" x14ac:dyDescent="0.25">
      <c r="A20" s="91"/>
      <c r="B20" s="104"/>
      <c r="C20" s="107"/>
    </row>
    <row r="21" spans="1:3" ht="36.75" customHeight="1" x14ac:dyDescent="0.25">
      <c r="A21" s="91"/>
      <c r="B21" s="104"/>
      <c r="C21" s="107"/>
    </row>
    <row r="22" spans="1:3" ht="36.75" customHeight="1" x14ac:dyDescent="0.25">
      <c r="A22" s="108"/>
      <c r="B22" s="104"/>
      <c r="C22" s="107"/>
    </row>
    <row r="23" spans="1:3" ht="36.75" customHeight="1" x14ac:dyDescent="0.25">
      <c r="A23" s="108"/>
      <c r="B23" s="104"/>
      <c r="C23" s="107"/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524"/>
  <sheetViews>
    <sheetView tabSelected="1" topLeftCell="D1" zoomScaleNormal="100" workbookViewId="0">
      <pane xSplit="2" ySplit="1" topLeftCell="F2" activePane="bottomRight" state="frozen"/>
      <selection activeCell="D1" sqref="D1"/>
      <selection pane="topRight" activeCell="F1" sqref="F1"/>
      <selection pane="bottomLeft" activeCell="D2" sqref="D2"/>
      <selection pane="bottomRight" activeCell="D2" sqref="D2"/>
    </sheetView>
  </sheetViews>
  <sheetFormatPr defaultRowHeight="15" x14ac:dyDescent="0.25"/>
  <cols>
    <col min="1" max="3" width="4.7109375" style="3" hidden="1" customWidth="1"/>
    <col min="4" max="4" width="25.85546875" customWidth="1"/>
    <col min="5" max="5" width="18.5703125" style="3" hidden="1" customWidth="1"/>
    <col min="6" max="6" width="24.42578125" customWidth="1"/>
    <col min="7" max="7" width="58.7109375" customWidth="1"/>
    <col min="8" max="8" width="22" style="1" hidden="1" customWidth="1"/>
    <col min="9" max="10" width="6.5703125" customWidth="1"/>
    <col min="11" max="11" width="11" style="51" customWidth="1"/>
    <col min="12" max="12" width="6.7109375" style="67" hidden="1" customWidth="1"/>
    <col min="13" max="17" width="6.7109375" style="3" hidden="1" customWidth="1"/>
    <col min="18" max="18" width="10.28515625" style="82" hidden="1" customWidth="1"/>
    <col min="19" max="19" width="16.7109375" style="1" customWidth="1"/>
    <col min="20" max="20" width="9.85546875" customWidth="1"/>
    <col min="21" max="21" width="22.7109375" hidden="1" customWidth="1"/>
    <col min="22" max="22" width="18.42578125" customWidth="1"/>
    <col min="23" max="23" width="17.7109375" style="2" customWidth="1"/>
    <col min="24" max="24" width="14.140625" customWidth="1"/>
  </cols>
  <sheetData>
    <row r="1" spans="1:24" s="51" customFormat="1" ht="91.5" customHeight="1" x14ac:dyDescent="0.25">
      <c r="A1" s="4" t="s">
        <v>13</v>
      </c>
      <c r="B1" s="4"/>
      <c r="C1" s="4"/>
      <c r="D1" s="118" t="s">
        <v>5</v>
      </c>
      <c r="E1" s="12" t="s">
        <v>50</v>
      </c>
      <c r="F1" s="36" t="s">
        <v>20</v>
      </c>
      <c r="G1" s="13" t="s">
        <v>21</v>
      </c>
      <c r="H1" s="15" t="s">
        <v>0</v>
      </c>
      <c r="I1" s="13" t="s">
        <v>2</v>
      </c>
      <c r="J1" s="13" t="s">
        <v>3</v>
      </c>
      <c r="K1" s="13" t="s">
        <v>1</v>
      </c>
      <c r="L1" s="66" t="s">
        <v>77</v>
      </c>
      <c r="M1" s="40" t="s">
        <v>78</v>
      </c>
      <c r="N1" s="40" t="s">
        <v>79</v>
      </c>
      <c r="O1" s="65" t="s">
        <v>74</v>
      </c>
      <c r="P1" s="65" t="s">
        <v>75</v>
      </c>
      <c r="Q1" s="65" t="s">
        <v>76</v>
      </c>
      <c r="R1" s="80" t="s">
        <v>80</v>
      </c>
      <c r="S1" s="13" t="s">
        <v>24</v>
      </c>
      <c r="T1" s="13" t="s">
        <v>23</v>
      </c>
      <c r="U1" s="13" t="s">
        <v>19</v>
      </c>
      <c r="V1" s="13" t="s">
        <v>16</v>
      </c>
      <c r="W1" s="14" t="s">
        <v>17</v>
      </c>
    </row>
    <row r="2" spans="1:24" s="3" customFormat="1" ht="57" customHeight="1" x14ac:dyDescent="0.25">
      <c r="A2" s="28">
        <v>1</v>
      </c>
      <c r="B2" s="28"/>
      <c r="C2" s="28"/>
      <c r="D2" s="27"/>
      <c r="E2" s="27"/>
      <c r="F2" s="83"/>
      <c r="G2" s="83"/>
      <c r="H2" s="27"/>
      <c r="I2" s="27"/>
      <c r="J2" s="27"/>
      <c r="K2" s="17">
        <f>(3*I2+2*J2)/5*IF(E2=0,1,E2)</f>
        <v>0</v>
      </c>
      <c r="L2" s="88"/>
      <c r="M2" s="89"/>
      <c r="N2" s="89"/>
      <c r="O2" s="90"/>
      <c r="P2" s="72"/>
      <c r="Q2" s="72"/>
      <c r="R2" s="81">
        <f>IF(OR(COUNTA(L2:N2)&gt;=2,COUNTA(O2:Q2)&gt;=2),"ошибка",(IF((AND(COUNTA(L2:N2)=1,L2&gt;0)),L2*60*VLOOKUP(D2,'2Рабочее время'!$A:$L,4,FALSE)*((IF(VLOOKUP(D2,'2Рабочее время'!$A$1:$C$50,2,FALSE)&gt;0,VLOOKUP(D2,'2Рабочее время'!$A$1:$C$50,2,FALSE),VLOOKUP(D2,'2Рабочее время'!$A$1:$C$50,3,FALSE)))),IF((AND(COUNTA(L2:N2)=1,M2&gt;0)),M2*((IF(VLOOKUP(D2,'2Рабочее время'!$A$1:$C$50,2,FALSE)&gt;0,VLOOKUP(D2,'2Рабочее время'!$A$1:$C$50,2,FALSE),VLOOKUP(D2,'2Рабочее время'!$A$1:$C$50,3,FALSE)))),IF((AND(COUNTA(L2:N2)=1,N2&gt;0)),N2*T2*IF(S2=0,0,IF(S2="Количество в месяц",1,IF(S2="Количество в неделю",4.285,IF(S2="Количество в день",IF(VLOOKUP(D2,'2Рабочее время'!$A$1:$C$50,2,FALSE)&gt;0,VLOOKUP(D2,'2Рабочее время'!$A$1:$C$50,2,FALSE),VLOOKUP(D2,'2Рабочее время'!$A$1:$C$50,3,FALSE)))))),0)))+IF((AND(COUNTA(O2:Q2)=1,O2&gt;0)),O2*60*VLOOKUP(D2,'2Рабочее время'!$A:$L,4,FALSE)*((IF(VLOOKUP(D2,'2Рабочее время'!$A$1:$C$50,2,FALSE)&gt;0,VLOOKUP(D2,'2Рабочее время'!$A$1:$C$50,2,FALSE),VLOOKUP(D2,'2Рабочее время'!$A$1:$C$50,3,FALSE)))),IF((AND(COUNTA(L2:N2)=1,M2&gt;0)),M2*((IF(VLOOKUP(D2,'2Рабочее время'!$A$1:$C$50,2,FALSE)&gt;0,VLOOKUP(D2,'2Рабочее время'!$A$1:$C$50,2,FALSE),VLOOKUP(D2,'2Рабочее время'!$A$1:$C$50,3,FALSE)))),IF((AND(COUNTA(O2:Q2)=1,P2&gt;0)),P2*((IF(VLOOKUP(D2,'2Рабочее время'!$A$1:$C$50,2,FALSE)&gt;0,VLOOKUP(D2,'2Рабочее время'!$A$1:$C$50,2,FALSE),VLOOKUP(D2,'2Рабочее время'!$A$1:$C$50,3,FALSE)))),IF((AND(COUNTA(O2:Q2)=1,Q2&gt;0)),Q2*T2*IF(S2=0,0,IF(S2="Количество в месяц",1,IF(S2="Количество в неделю",4.285,IF(S2="Количество в день",IF(VLOOKUP(D2,'2Рабочее время'!$A$1:$C$50,2,FALSE)&gt;0,VLOOKUP(D2,'2Рабочее время'!$A$1:$C$50,2,FALSE),VLOOKUP(D2,'2Рабочее время'!$A$1:$C$50,3,FALSE)))))),0))))))</f>
        <v>0</v>
      </c>
      <c r="S2" s="91" t="s">
        <v>22</v>
      </c>
      <c r="T2" s="91"/>
      <c r="U2" s="39">
        <v>1</v>
      </c>
      <c r="V2" s="17">
        <f>IF(S2=0,0,IF(S2="Количество в месяц",K2*T2*U2,IF(S2="Количество в неделю",K2*T2*U2*4.12,IF(S2="Количество в день",K2*T2*U2*20.6))))+R2</f>
        <v>0</v>
      </c>
      <c r="W2" s="17">
        <f>V2/60</f>
        <v>0</v>
      </c>
      <c r="X2" s="4"/>
    </row>
    <row r="3" spans="1:24" s="3" customFormat="1" ht="57" customHeight="1" x14ac:dyDescent="0.25">
      <c r="A3" s="28">
        <v>2</v>
      </c>
      <c r="B3" s="28"/>
      <c r="C3" s="28"/>
      <c r="D3" s="27"/>
      <c r="E3" s="27"/>
      <c r="F3" s="83"/>
      <c r="G3" s="83"/>
      <c r="H3" s="27"/>
      <c r="I3" s="27"/>
      <c r="J3" s="27"/>
      <c r="K3" s="17">
        <f t="shared" ref="K3:K66" si="0">(3*I3+2*J3)/5*IF(E3=0,1,E3)</f>
        <v>0</v>
      </c>
      <c r="L3" s="88"/>
      <c r="M3" s="72"/>
      <c r="N3" s="72"/>
      <c r="O3" s="90"/>
      <c r="P3" s="72"/>
      <c r="Q3" s="72"/>
      <c r="R3" s="81">
        <f>IF(OR(COUNTA(L3:N3)&gt;=2,COUNTA(O3:Q3)&gt;=2),"ошибка",(IF((AND(COUNTA(L3:N3)=1,L3&gt;0)),L3*60*VLOOKUP(D3,'2Рабочее время'!$A:$L,4,FALSE)*((IF(VLOOKUP(D3,'2Рабочее время'!$A$1:$C$50,2,FALSE)&gt;0,VLOOKUP(D3,'2Рабочее время'!$A$1:$C$50,2,FALSE),VLOOKUP(D3,'2Рабочее время'!$A$1:$C$50,3,FALSE)))),IF((AND(COUNTA(L3:N3)=1,M3&gt;0)),M3*((IF(VLOOKUP(D3,'2Рабочее время'!$A$1:$C$50,2,FALSE)&gt;0,VLOOKUP(D3,'2Рабочее время'!$A$1:$C$50,2,FALSE),VLOOKUP(D3,'2Рабочее время'!$A$1:$C$50,3,FALSE)))),IF((AND(COUNTA(L3:N3)=1,N3&gt;0)),N3*T3*IF(S3=0,0,IF(S3="Количество в месяц",1,IF(S3="Количество в неделю",4.285,IF(S3="Количество в день",IF(VLOOKUP(D3,'2Рабочее время'!$A$1:$C$50,2,FALSE)&gt;0,VLOOKUP(D3,'2Рабочее время'!$A$1:$C$50,2,FALSE),VLOOKUP(D3,'2Рабочее время'!$A$1:$C$50,3,FALSE)))))),0)))+IF((AND(COUNTA(O3:Q3)=1,O3&gt;0)),O3*60*VLOOKUP(D3,'2Рабочее время'!$A:$L,4,FALSE)*((IF(VLOOKUP(D3,'2Рабочее время'!$A$1:$C$50,2,FALSE)&gt;0,VLOOKUP(D3,'2Рабочее время'!$A$1:$C$50,2,FALSE),VLOOKUP(D3,'2Рабочее время'!$A$1:$C$50,3,FALSE)))),IF((AND(COUNTA(L3:N3)=1,M3&gt;0)),M3*((IF(VLOOKUP(D3,'2Рабочее время'!$A$1:$C$50,2,FALSE)&gt;0,VLOOKUP(D3,'2Рабочее время'!$A$1:$C$50,2,FALSE),VLOOKUP(D3,'2Рабочее время'!$A$1:$C$50,3,FALSE)))),IF((AND(COUNTA(O3:Q3)=1,P3&gt;0)),P3*((IF(VLOOKUP(D3,'2Рабочее время'!$A$1:$C$50,2,FALSE)&gt;0,VLOOKUP(D3,'2Рабочее время'!$A$1:$C$50,2,FALSE),VLOOKUP(D3,'2Рабочее время'!$A$1:$C$50,3,FALSE)))),IF((AND(COUNTA(O3:Q3)=1,Q3&gt;0)),Q3*T3*IF(S3=0,0,IF(S3="Количество в месяц",1,IF(S3="Количество в неделю",4.285,IF(S3="Количество в день",IF(VLOOKUP(D3,'2Рабочее время'!$A$1:$C$50,2,FALSE)&gt;0,VLOOKUP(D3,'2Рабочее время'!$A$1:$C$50,2,FALSE),VLOOKUP(D3,'2Рабочее время'!$A$1:$C$50,3,FALSE)))))),0))))))</f>
        <v>0</v>
      </c>
      <c r="S3" s="91" t="s">
        <v>4</v>
      </c>
      <c r="T3" s="91"/>
      <c r="U3" s="39">
        <v>1</v>
      </c>
      <c r="V3" s="17">
        <f t="shared" ref="V3:V66" si="1">IF(S3=0,0,IF(S3="Количество в месяц",K3*T3*U3,IF(S3="Количество в неделю",K3*T3*U3*4.12,IF(S3="Количество в день",K3*T3*U3*20.6))))+R3</f>
        <v>0</v>
      </c>
      <c r="W3" s="17">
        <f t="shared" ref="W3:W20" si="2">V3/60</f>
        <v>0</v>
      </c>
    </row>
    <row r="4" spans="1:24" s="3" customFormat="1" ht="57" customHeight="1" x14ac:dyDescent="0.25">
      <c r="A4" s="28">
        <v>3</v>
      </c>
      <c r="B4" s="28"/>
      <c r="C4" s="28"/>
      <c r="D4" s="27"/>
      <c r="E4" s="27"/>
      <c r="F4" s="83"/>
      <c r="G4" s="83"/>
      <c r="H4" s="27"/>
      <c r="I4" s="27"/>
      <c r="J4" s="27"/>
      <c r="K4" s="17">
        <f t="shared" si="0"/>
        <v>0</v>
      </c>
      <c r="L4" s="88"/>
      <c r="M4" s="72"/>
      <c r="N4" s="72"/>
      <c r="O4" s="90"/>
      <c r="P4" s="72"/>
      <c r="Q4" s="72"/>
      <c r="R4" s="81">
        <f>IF(OR(COUNTA(L4:N4)&gt;=2,COUNTA(O4:Q4)&gt;=2),"ошибка",(IF((AND(COUNTA(L4:N4)=1,L4&gt;0)),L4*60*VLOOKUP(D4,'2Рабочее время'!$A:$L,4,FALSE)*((IF(VLOOKUP(D4,'2Рабочее время'!$A$1:$C$50,2,FALSE)&gt;0,VLOOKUP(D4,'2Рабочее время'!$A$1:$C$50,2,FALSE),VLOOKUP(D4,'2Рабочее время'!$A$1:$C$50,3,FALSE)))),IF((AND(COUNTA(L4:N4)=1,M4&gt;0)),M4*((IF(VLOOKUP(D4,'2Рабочее время'!$A$1:$C$50,2,FALSE)&gt;0,VLOOKUP(D4,'2Рабочее время'!$A$1:$C$50,2,FALSE),VLOOKUP(D4,'2Рабочее время'!$A$1:$C$50,3,FALSE)))),IF((AND(COUNTA(L4:N4)=1,N4&gt;0)),N4*T4*IF(S4=0,0,IF(S4="Количество в месяц",1,IF(S4="Количество в неделю",4.285,IF(S4="Количество в день",IF(VLOOKUP(D4,'2Рабочее время'!$A$1:$C$50,2,FALSE)&gt;0,VLOOKUP(D4,'2Рабочее время'!$A$1:$C$50,2,FALSE),VLOOKUP(D4,'2Рабочее время'!$A$1:$C$50,3,FALSE)))))),0)))+IF((AND(COUNTA(O4:Q4)=1,O4&gt;0)),O4*60*VLOOKUP(D4,'2Рабочее время'!$A:$L,4,FALSE)*((IF(VLOOKUP(D4,'2Рабочее время'!$A$1:$C$50,2,FALSE)&gt;0,VLOOKUP(D4,'2Рабочее время'!$A$1:$C$50,2,FALSE),VLOOKUP(D4,'2Рабочее время'!$A$1:$C$50,3,FALSE)))),IF((AND(COUNTA(L4:N4)=1,M4&gt;0)),M4*((IF(VLOOKUP(D4,'2Рабочее время'!$A$1:$C$50,2,FALSE)&gt;0,VLOOKUP(D4,'2Рабочее время'!$A$1:$C$50,2,FALSE),VLOOKUP(D4,'2Рабочее время'!$A$1:$C$50,3,FALSE)))),IF((AND(COUNTA(O4:Q4)=1,P4&gt;0)),P4*((IF(VLOOKUP(D4,'2Рабочее время'!$A$1:$C$50,2,FALSE)&gt;0,VLOOKUP(D4,'2Рабочее время'!$A$1:$C$50,2,FALSE),VLOOKUP(D4,'2Рабочее время'!$A$1:$C$50,3,FALSE)))),IF((AND(COUNTA(O4:Q4)=1,Q4&gt;0)),Q4*T4*IF(S4=0,0,IF(S4="Количество в месяц",1,IF(S4="Количество в неделю",4.285,IF(S4="Количество в день",IF(VLOOKUP(D4,'2Рабочее время'!$A$1:$C$50,2,FALSE)&gt;0,VLOOKUP(D4,'2Рабочее время'!$A$1:$C$50,2,FALSE),VLOOKUP(D4,'2Рабочее время'!$A$1:$C$50,3,FALSE)))))),0))))))</f>
        <v>0</v>
      </c>
      <c r="S4" s="91" t="s">
        <v>4</v>
      </c>
      <c r="T4" s="91"/>
      <c r="U4" s="39">
        <v>1</v>
      </c>
      <c r="V4" s="17">
        <f t="shared" si="1"/>
        <v>0</v>
      </c>
      <c r="W4" s="17">
        <f t="shared" si="2"/>
        <v>0</v>
      </c>
    </row>
    <row r="5" spans="1:24" s="3" customFormat="1" ht="57" customHeight="1" x14ac:dyDescent="0.25">
      <c r="A5" s="28">
        <v>4</v>
      </c>
      <c r="B5" s="28"/>
      <c r="C5" s="28"/>
      <c r="D5" s="27"/>
      <c r="E5" s="27"/>
      <c r="F5" s="83"/>
      <c r="G5" s="83"/>
      <c r="H5" s="27"/>
      <c r="I5" s="27"/>
      <c r="J5" s="27"/>
      <c r="K5" s="17">
        <f t="shared" si="0"/>
        <v>0</v>
      </c>
      <c r="L5" s="88"/>
      <c r="M5" s="72"/>
      <c r="N5" s="72"/>
      <c r="O5" s="90"/>
      <c r="P5" s="72"/>
      <c r="Q5" s="72"/>
      <c r="R5" s="81">
        <f>IF(OR(COUNTA(L5:N5)&gt;=2,COUNTA(O5:Q5)&gt;=2),"ошибка",(IF((AND(COUNTA(L5:N5)=1,L5&gt;0)),L5*60*VLOOKUP(D5,'2Рабочее время'!$A:$L,4,FALSE)*((IF(VLOOKUP(D5,'2Рабочее время'!$A$1:$C$50,2,FALSE)&gt;0,VLOOKUP(D5,'2Рабочее время'!$A$1:$C$50,2,FALSE),VLOOKUP(D5,'2Рабочее время'!$A$1:$C$50,3,FALSE)))),IF((AND(COUNTA(L5:N5)=1,M5&gt;0)),M5*((IF(VLOOKUP(D5,'2Рабочее время'!$A$1:$C$50,2,FALSE)&gt;0,VLOOKUP(D5,'2Рабочее время'!$A$1:$C$50,2,FALSE),VLOOKUP(D5,'2Рабочее время'!$A$1:$C$50,3,FALSE)))),IF((AND(COUNTA(L5:N5)=1,N5&gt;0)),N5*T5*IF(S5=0,0,IF(S5="Количество в месяц",1,IF(S5="Количество в неделю",4.285,IF(S5="Количество в день",IF(VLOOKUP(D5,'2Рабочее время'!$A$1:$C$50,2,FALSE)&gt;0,VLOOKUP(D5,'2Рабочее время'!$A$1:$C$50,2,FALSE),VLOOKUP(D5,'2Рабочее время'!$A$1:$C$50,3,FALSE)))))),0)))+IF((AND(COUNTA(O5:Q5)=1,O5&gt;0)),O5*60*VLOOKUP(D5,'2Рабочее время'!$A:$L,4,FALSE)*((IF(VLOOKUP(D5,'2Рабочее время'!$A$1:$C$50,2,FALSE)&gt;0,VLOOKUP(D5,'2Рабочее время'!$A$1:$C$50,2,FALSE),VLOOKUP(D5,'2Рабочее время'!$A$1:$C$50,3,FALSE)))),IF((AND(COUNTA(L5:N5)=1,M5&gt;0)),M5*((IF(VLOOKUP(D5,'2Рабочее время'!$A$1:$C$50,2,FALSE)&gt;0,VLOOKUP(D5,'2Рабочее время'!$A$1:$C$50,2,FALSE),VLOOKUP(D5,'2Рабочее время'!$A$1:$C$50,3,FALSE)))),IF((AND(COUNTA(O5:Q5)=1,P5&gt;0)),P5*((IF(VLOOKUP(D5,'2Рабочее время'!$A$1:$C$50,2,FALSE)&gt;0,VLOOKUP(D5,'2Рабочее время'!$A$1:$C$50,2,FALSE),VLOOKUP(D5,'2Рабочее время'!$A$1:$C$50,3,FALSE)))),IF((AND(COUNTA(O5:Q5)=1,Q5&gt;0)),Q5*T5*IF(S5=0,0,IF(S5="Количество в месяц",1,IF(S5="Количество в неделю",4.285,IF(S5="Количество в день",IF(VLOOKUP(D5,'2Рабочее время'!$A$1:$C$50,2,FALSE)&gt;0,VLOOKUP(D5,'2Рабочее время'!$A$1:$C$50,2,FALSE),VLOOKUP(D5,'2Рабочее время'!$A$1:$C$50,3,FALSE)))))),0))))))</f>
        <v>0</v>
      </c>
      <c r="S5" s="91" t="s">
        <v>4</v>
      </c>
      <c r="T5" s="91"/>
      <c r="U5" s="39">
        <v>1</v>
      </c>
      <c r="V5" s="17">
        <f t="shared" si="1"/>
        <v>0</v>
      </c>
      <c r="W5" s="17">
        <f t="shared" si="2"/>
        <v>0</v>
      </c>
    </row>
    <row r="6" spans="1:24" s="3" customFormat="1" ht="57" customHeight="1" x14ac:dyDescent="0.25">
      <c r="A6" s="28">
        <v>5</v>
      </c>
      <c r="B6" s="28"/>
      <c r="C6" s="28"/>
      <c r="D6" s="27"/>
      <c r="E6" s="27"/>
      <c r="F6" s="83"/>
      <c r="G6" s="83"/>
      <c r="H6" s="27"/>
      <c r="I6" s="27"/>
      <c r="J6" s="27"/>
      <c r="K6" s="17">
        <f t="shared" si="0"/>
        <v>0</v>
      </c>
      <c r="L6" s="88"/>
      <c r="M6" s="72"/>
      <c r="N6" s="72"/>
      <c r="O6" s="90"/>
      <c r="P6" s="72"/>
      <c r="Q6" s="72"/>
      <c r="R6" s="81">
        <f>IF(OR(COUNTA(L6:N6)&gt;=2,COUNTA(O6:Q6)&gt;=2),"ошибка",(IF((AND(COUNTA(L6:N6)=1,L6&gt;0)),L6*60*VLOOKUP(D6,'2Рабочее время'!$A:$L,4,FALSE)*((IF(VLOOKUP(D6,'2Рабочее время'!$A$1:$C$50,2,FALSE)&gt;0,VLOOKUP(D6,'2Рабочее время'!$A$1:$C$50,2,FALSE),VLOOKUP(D6,'2Рабочее время'!$A$1:$C$50,3,FALSE)))),IF((AND(COUNTA(L6:N6)=1,M6&gt;0)),M6*((IF(VLOOKUP(D6,'2Рабочее время'!$A$1:$C$50,2,FALSE)&gt;0,VLOOKUP(D6,'2Рабочее время'!$A$1:$C$50,2,FALSE),VLOOKUP(D6,'2Рабочее время'!$A$1:$C$50,3,FALSE)))),IF((AND(COUNTA(L6:N6)=1,N6&gt;0)),N6*T6*IF(S6=0,0,IF(S6="Количество в месяц",1,IF(S6="Количество в неделю",4.285,IF(S6="Количество в день",IF(VLOOKUP(D6,'2Рабочее время'!$A$1:$C$50,2,FALSE)&gt;0,VLOOKUP(D6,'2Рабочее время'!$A$1:$C$50,2,FALSE),VLOOKUP(D6,'2Рабочее время'!$A$1:$C$50,3,FALSE)))))),0)))+IF((AND(COUNTA(O6:Q6)=1,O6&gt;0)),O6*60*VLOOKUP(D6,'2Рабочее время'!$A:$L,4,FALSE)*((IF(VLOOKUP(D6,'2Рабочее время'!$A$1:$C$50,2,FALSE)&gt;0,VLOOKUP(D6,'2Рабочее время'!$A$1:$C$50,2,FALSE),VLOOKUP(D6,'2Рабочее время'!$A$1:$C$50,3,FALSE)))),IF((AND(COUNTA(L6:N6)=1,M6&gt;0)),M6*((IF(VLOOKUP(D6,'2Рабочее время'!$A$1:$C$50,2,FALSE)&gt;0,VLOOKUP(D6,'2Рабочее время'!$A$1:$C$50,2,FALSE),VLOOKUP(D6,'2Рабочее время'!$A$1:$C$50,3,FALSE)))),IF((AND(COUNTA(O6:Q6)=1,P6&gt;0)),P6*((IF(VLOOKUP(D6,'2Рабочее время'!$A$1:$C$50,2,FALSE)&gt;0,VLOOKUP(D6,'2Рабочее время'!$A$1:$C$50,2,FALSE),VLOOKUP(D6,'2Рабочее время'!$A$1:$C$50,3,FALSE)))),IF((AND(COUNTA(O6:Q6)=1,Q6&gt;0)),Q6*T6*IF(S6=0,0,IF(S6="Количество в месяц",1,IF(S6="Количество в неделю",4.285,IF(S6="Количество в день",IF(VLOOKUP(D6,'2Рабочее время'!$A$1:$C$50,2,FALSE)&gt;0,VLOOKUP(D6,'2Рабочее время'!$A$1:$C$50,2,FALSE),VLOOKUP(D6,'2Рабочее время'!$A$1:$C$50,3,FALSE)))))),0))))))</f>
        <v>0</v>
      </c>
      <c r="S6" s="91" t="s">
        <v>22</v>
      </c>
      <c r="T6" s="91"/>
      <c r="U6" s="39">
        <v>1</v>
      </c>
      <c r="V6" s="17">
        <f t="shared" si="1"/>
        <v>0</v>
      </c>
      <c r="W6" s="17">
        <f t="shared" si="2"/>
        <v>0</v>
      </c>
    </row>
    <row r="7" spans="1:24" s="3" customFormat="1" ht="57" customHeight="1" x14ac:dyDescent="0.25">
      <c r="A7" s="28">
        <v>6</v>
      </c>
      <c r="B7" s="28"/>
      <c r="C7" s="28"/>
      <c r="D7" s="27"/>
      <c r="E7" s="27"/>
      <c r="F7" s="83"/>
      <c r="G7" s="85"/>
      <c r="H7" s="27"/>
      <c r="I7" s="27"/>
      <c r="J7" s="27"/>
      <c r="K7" s="17">
        <f t="shared" si="0"/>
        <v>0</v>
      </c>
      <c r="L7" s="88"/>
      <c r="M7" s="72"/>
      <c r="N7" s="72"/>
      <c r="O7" s="90"/>
      <c r="P7" s="72"/>
      <c r="Q7" s="72"/>
      <c r="R7" s="81">
        <f>IF(OR(COUNTA(L7:N7)&gt;=2,COUNTA(O7:Q7)&gt;=2),"ошибка",(IF((AND(COUNTA(L7:N7)=1,L7&gt;0)),L7*60*VLOOKUP(D7,'2Рабочее время'!$A:$L,4,FALSE)*((IF(VLOOKUP(D7,'2Рабочее время'!$A$1:$C$50,2,FALSE)&gt;0,VLOOKUP(D7,'2Рабочее время'!$A$1:$C$50,2,FALSE),VLOOKUP(D7,'2Рабочее время'!$A$1:$C$50,3,FALSE)))),IF((AND(COUNTA(L7:N7)=1,M7&gt;0)),M7*((IF(VLOOKUP(D7,'2Рабочее время'!$A$1:$C$50,2,FALSE)&gt;0,VLOOKUP(D7,'2Рабочее время'!$A$1:$C$50,2,FALSE),VLOOKUP(D7,'2Рабочее время'!$A$1:$C$50,3,FALSE)))),IF((AND(COUNTA(L7:N7)=1,N7&gt;0)),N7*T7*IF(S7=0,0,IF(S7="Количество в месяц",1,IF(S7="Количество в неделю",4.285,IF(S7="Количество в день",IF(VLOOKUP(D7,'2Рабочее время'!$A$1:$C$50,2,FALSE)&gt;0,VLOOKUP(D7,'2Рабочее время'!$A$1:$C$50,2,FALSE),VLOOKUP(D7,'2Рабочее время'!$A$1:$C$50,3,FALSE)))))),0)))+IF((AND(COUNTA(O7:Q7)=1,O7&gt;0)),O7*60*VLOOKUP(D7,'2Рабочее время'!$A:$L,4,FALSE)*((IF(VLOOKUP(D7,'2Рабочее время'!$A$1:$C$50,2,FALSE)&gt;0,VLOOKUP(D7,'2Рабочее время'!$A$1:$C$50,2,FALSE),VLOOKUP(D7,'2Рабочее время'!$A$1:$C$50,3,FALSE)))),IF((AND(COUNTA(L7:N7)=1,M7&gt;0)),M7*((IF(VLOOKUP(D7,'2Рабочее время'!$A$1:$C$50,2,FALSE)&gt;0,VLOOKUP(D7,'2Рабочее время'!$A$1:$C$50,2,FALSE),VLOOKUP(D7,'2Рабочее время'!$A$1:$C$50,3,FALSE)))),IF((AND(COUNTA(O7:Q7)=1,P7&gt;0)),P7*((IF(VLOOKUP(D7,'2Рабочее время'!$A$1:$C$50,2,FALSE)&gt;0,VLOOKUP(D7,'2Рабочее время'!$A$1:$C$50,2,FALSE),VLOOKUP(D7,'2Рабочее время'!$A$1:$C$50,3,FALSE)))),IF((AND(COUNTA(O7:Q7)=1,Q7&gt;0)),Q7*T7*IF(S7=0,0,IF(S7="Количество в месяц",1,IF(S7="Количество в неделю",4.285,IF(S7="Количество в день",IF(VLOOKUP(D7,'2Рабочее время'!$A$1:$C$50,2,FALSE)&gt;0,VLOOKUP(D7,'2Рабочее время'!$A$1:$C$50,2,FALSE),VLOOKUP(D7,'2Рабочее время'!$A$1:$C$50,3,FALSE)))))),0))))))</f>
        <v>0</v>
      </c>
      <c r="S7" s="91" t="s">
        <v>22</v>
      </c>
      <c r="T7" s="91"/>
      <c r="U7" s="39">
        <v>1</v>
      </c>
      <c r="V7" s="17">
        <f t="shared" si="1"/>
        <v>0</v>
      </c>
      <c r="W7" s="17">
        <f t="shared" si="2"/>
        <v>0</v>
      </c>
    </row>
    <row r="8" spans="1:24" s="3" customFormat="1" ht="57" customHeight="1" x14ac:dyDescent="0.25">
      <c r="A8" s="28">
        <v>7</v>
      </c>
      <c r="B8" s="28"/>
      <c r="C8" s="28"/>
      <c r="D8" s="27"/>
      <c r="E8" s="27"/>
      <c r="F8" s="83"/>
      <c r="G8" s="85"/>
      <c r="H8" s="27"/>
      <c r="I8" s="27"/>
      <c r="J8" s="27"/>
      <c r="K8" s="17">
        <f t="shared" si="0"/>
        <v>0</v>
      </c>
      <c r="L8" s="88"/>
      <c r="M8" s="72"/>
      <c r="N8" s="72"/>
      <c r="O8" s="90"/>
      <c r="P8" s="72"/>
      <c r="Q8" s="72"/>
      <c r="R8" s="81">
        <f>IF(OR(COUNTA(L8:N8)&gt;=2,COUNTA(O8:Q8)&gt;=2),"ошибка",(IF((AND(COUNTA(L8:N8)=1,L8&gt;0)),L8*60*VLOOKUP(D8,'2Рабочее время'!$A:$L,4,FALSE)*((IF(VLOOKUP(D8,'2Рабочее время'!$A$1:$C$50,2,FALSE)&gt;0,VLOOKUP(D8,'2Рабочее время'!$A$1:$C$50,2,FALSE),VLOOKUP(D8,'2Рабочее время'!$A$1:$C$50,3,FALSE)))),IF((AND(COUNTA(L8:N8)=1,M8&gt;0)),M8*((IF(VLOOKUP(D8,'2Рабочее время'!$A$1:$C$50,2,FALSE)&gt;0,VLOOKUP(D8,'2Рабочее время'!$A$1:$C$50,2,FALSE),VLOOKUP(D8,'2Рабочее время'!$A$1:$C$50,3,FALSE)))),IF((AND(COUNTA(L8:N8)=1,N8&gt;0)),N8*T8*IF(S8=0,0,IF(S8="Количество в месяц",1,IF(S8="Количество в неделю",4.285,IF(S8="Количество в день",IF(VLOOKUP(D8,'2Рабочее время'!$A$1:$C$50,2,FALSE)&gt;0,VLOOKUP(D8,'2Рабочее время'!$A$1:$C$50,2,FALSE),VLOOKUP(D8,'2Рабочее время'!$A$1:$C$50,3,FALSE)))))),0)))+IF((AND(COUNTA(O8:Q8)=1,O8&gt;0)),O8*60*VLOOKUP(D8,'2Рабочее время'!$A:$L,4,FALSE)*((IF(VLOOKUP(D8,'2Рабочее время'!$A$1:$C$50,2,FALSE)&gt;0,VLOOKUP(D8,'2Рабочее время'!$A$1:$C$50,2,FALSE),VLOOKUP(D8,'2Рабочее время'!$A$1:$C$50,3,FALSE)))),IF((AND(COUNTA(L8:N8)=1,M8&gt;0)),M8*((IF(VLOOKUP(D8,'2Рабочее время'!$A$1:$C$50,2,FALSE)&gt;0,VLOOKUP(D8,'2Рабочее время'!$A$1:$C$50,2,FALSE),VLOOKUP(D8,'2Рабочее время'!$A$1:$C$50,3,FALSE)))),IF((AND(COUNTA(O8:Q8)=1,P8&gt;0)),P8*((IF(VLOOKUP(D8,'2Рабочее время'!$A$1:$C$50,2,FALSE)&gt;0,VLOOKUP(D8,'2Рабочее время'!$A$1:$C$50,2,FALSE),VLOOKUP(D8,'2Рабочее время'!$A$1:$C$50,3,FALSE)))),IF((AND(COUNTA(O8:Q8)=1,Q8&gt;0)),Q8*T8*IF(S8=0,0,IF(S8="Количество в месяц",1,IF(S8="Количество в неделю",4.285,IF(S8="Количество в день",IF(VLOOKUP(D8,'2Рабочее время'!$A$1:$C$50,2,FALSE)&gt;0,VLOOKUP(D8,'2Рабочее время'!$A$1:$C$50,2,FALSE),VLOOKUP(D8,'2Рабочее время'!$A$1:$C$50,3,FALSE)))))),0))))))</f>
        <v>0</v>
      </c>
      <c r="S8" s="91" t="s">
        <v>22</v>
      </c>
      <c r="T8" s="91"/>
      <c r="U8" s="39">
        <v>1</v>
      </c>
      <c r="V8" s="17">
        <f t="shared" si="1"/>
        <v>0</v>
      </c>
      <c r="W8" s="17">
        <f t="shared" si="2"/>
        <v>0</v>
      </c>
    </row>
    <row r="9" spans="1:24" s="3" customFormat="1" ht="57" customHeight="1" x14ac:dyDescent="0.25">
      <c r="A9" s="28">
        <v>8</v>
      </c>
      <c r="B9" s="28"/>
      <c r="C9" s="28"/>
      <c r="D9" s="27"/>
      <c r="E9" s="27"/>
      <c r="F9" s="83"/>
      <c r="G9" s="83"/>
      <c r="H9" s="27"/>
      <c r="I9" s="27"/>
      <c r="J9" s="27"/>
      <c r="K9" s="17">
        <f t="shared" si="0"/>
        <v>0</v>
      </c>
      <c r="L9" s="88"/>
      <c r="M9" s="72"/>
      <c r="N9" s="72"/>
      <c r="O9" s="90"/>
      <c r="P9" s="72"/>
      <c r="Q9" s="72"/>
      <c r="R9" s="81">
        <f>IF(OR(COUNTA(L9:N9)&gt;=2,COUNTA(O9:Q9)&gt;=2),"ошибка",(IF((AND(COUNTA(L9:N9)=1,L9&gt;0)),L9*60*VLOOKUP(D9,'2Рабочее время'!$A:$L,4,FALSE)*((IF(VLOOKUP(D9,'2Рабочее время'!$A$1:$C$50,2,FALSE)&gt;0,VLOOKUP(D9,'2Рабочее время'!$A$1:$C$50,2,FALSE),VLOOKUP(D9,'2Рабочее время'!$A$1:$C$50,3,FALSE)))),IF((AND(COUNTA(L9:N9)=1,M9&gt;0)),M9*((IF(VLOOKUP(D9,'2Рабочее время'!$A$1:$C$50,2,FALSE)&gt;0,VLOOKUP(D9,'2Рабочее время'!$A$1:$C$50,2,FALSE),VLOOKUP(D9,'2Рабочее время'!$A$1:$C$50,3,FALSE)))),IF((AND(COUNTA(L9:N9)=1,N9&gt;0)),N9*T9*IF(S9=0,0,IF(S9="Количество в месяц",1,IF(S9="Количество в неделю",4.285,IF(S9="Количество в день",IF(VLOOKUP(D9,'2Рабочее время'!$A$1:$C$50,2,FALSE)&gt;0,VLOOKUP(D9,'2Рабочее время'!$A$1:$C$50,2,FALSE),VLOOKUP(D9,'2Рабочее время'!$A$1:$C$50,3,FALSE)))))),0)))+IF((AND(COUNTA(O9:Q9)=1,O9&gt;0)),O9*60*VLOOKUP(D9,'2Рабочее время'!$A:$L,4,FALSE)*((IF(VLOOKUP(D9,'2Рабочее время'!$A$1:$C$50,2,FALSE)&gt;0,VLOOKUP(D9,'2Рабочее время'!$A$1:$C$50,2,FALSE),VLOOKUP(D9,'2Рабочее время'!$A$1:$C$50,3,FALSE)))),IF((AND(COUNTA(L9:N9)=1,M9&gt;0)),M9*((IF(VLOOKUP(D9,'2Рабочее время'!$A$1:$C$50,2,FALSE)&gt;0,VLOOKUP(D9,'2Рабочее время'!$A$1:$C$50,2,FALSE),VLOOKUP(D9,'2Рабочее время'!$A$1:$C$50,3,FALSE)))),IF((AND(COUNTA(O9:Q9)=1,P9&gt;0)),P9*((IF(VLOOKUP(D9,'2Рабочее время'!$A$1:$C$50,2,FALSE)&gt;0,VLOOKUP(D9,'2Рабочее время'!$A$1:$C$50,2,FALSE),VLOOKUP(D9,'2Рабочее время'!$A$1:$C$50,3,FALSE)))),IF((AND(COUNTA(O9:Q9)=1,Q9&gt;0)),Q9*T9*IF(S9=0,0,IF(S9="Количество в месяц",1,IF(S9="Количество в неделю",4.285,IF(S9="Количество в день",IF(VLOOKUP(D9,'2Рабочее время'!$A$1:$C$50,2,FALSE)&gt;0,VLOOKUP(D9,'2Рабочее время'!$A$1:$C$50,2,FALSE),VLOOKUP(D9,'2Рабочее время'!$A$1:$C$50,3,FALSE)))))),0))))))</f>
        <v>0</v>
      </c>
      <c r="S9" s="91" t="s">
        <v>22</v>
      </c>
      <c r="T9" s="91"/>
      <c r="U9" s="39">
        <v>1</v>
      </c>
      <c r="V9" s="17">
        <f t="shared" si="1"/>
        <v>0</v>
      </c>
      <c r="W9" s="17">
        <f t="shared" si="2"/>
        <v>0</v>
      </c>
    </row>
    <row r="10" spans="1:24" s="3" customFormat="1" ht="57" customHeight="1" x14ac:dyDescent="0.25">
      <c r="A10" s="28">
        <v>9</v>
      </c>
      <c r="B10" s="28"/>
      <c r="C10" s="28"/>
      <c r="D10" s="27"/>
      <c r="E10" s="27"/>
      <c r="F10" s="83"/>
      <c r="G10" s="84"/>
      <c r="H10" s="27"/>
      <c r="I10" s="27"/>
      <c r="J10" s="27"/>
      <c r="K10" s="17">
        <f t="shared" si="0"/>
        <v>0</v>
      </c>
      <c r="L10" s="88"/>
      <c r="M10" s="72"/>
      <c r="N10" s="72"/>
      <c r="O10" s="90"/>
      <c r="P10" s="72"/>
      <c r="Q10" s="72"/>
      <c r="R10" s="81">
        <f>IF(OR(COUNTA(L10:N10)&gt;=2,COUNTA(O10:Q10)&gt;=2),"ошибка",(IF((AND(COUNTA(L10:N10)=1,L10&gt;0)),L10*60*VLOOKUP(D10,'2Рабочее время'!$A:$L,4,FALSE)*((IF(VLOOKUP(D10,'2Рабочее время'!$A$1:$C$50,2,FALSE)&gt;0,VLOOKUP(D10,'2Рабочее время'!$A$1:$C$50,2,FALSE),VLOOKUP(D10,'2Рабочее время'!$A$1:$C$50,3,FALSE)))),IF((AND(COUNTA(L10:N10)=1,M10&gt;0)),M10*((IF(VLOOKUP(D10,'2Рабочее время'!$A$1:$C$50,2,FALSE)&gt;0,VLOOKUP(D10,'2Рабочее время'!$A$1:$C$50,2,FALSE),VLOOKUP(D10,'2Рабочее время'!$A$1:$C$50,3,FALSE)))),IF((AND(COUNTA(L10:N10)=1,N10&gt;0)),N10*T10*IF(S10=0,0,IF(S10="Количество в месяц",1,IF(S10="Количество в неделю",4.285,IF(S10="Количество в день",IF(VLOOKUP(D10,'2Рабочее время'!$A$1:$C$50,2,FALSE)&gt;0,VLOOKUP(D10,'2Рабочее время'!$A$1:$C$50,2,FALSE),VLOOKUP(D10,'2Рабочее время'!$A$1:$C$50,3,FALSE)))))),0)))+IF((AND(COUNTA(O10:Q10)=1,O10&gt;0)),O10*60*VLOOKUP(D10,'2Рабочее время'!$A:$L,4,FALSE)*((IF(VLOOKUP(D10,'2Рабочее время'!$A$1:$C$50,2,FALSE)&gt;0,VLOOKUP(D10,'2Рабочее время'!$A$1:$C$50,2,FALSE),VLOOKUP(D10,'2Рабочее время'!$A$1:$C$50,3,FALSE)))),IF((AND(COUNTA(L10:N10)=1,M10&gt;0)),M10*((IF(VLOOKUP(D10,'2Рабочее время'!$A$1:$C$50,2,FALSE)&gt;0,VLOOKUP(D10,'2Рабочее время'!$A$1:$C$50,2,FALSE),VLOOKUP(D10,'2Рабочее время'!$A$1:$C$50,3,FALSE)))),IF((AND(COUNTA(O10:Q10)=1,P10&gt;0)),P10*((IF(VLOOKUP(D10,'2Рабочее время'!$A$1:$C$50,2,FALSE)&gt;0,VLOOKUP(D10,'2Рабочее время'!$A$1:$C$50,2,FALSE),VLOOKUP(D10,'2Рабочее время'!$A$1:$C$50,3,FALSE)))),IF((AND(COUNTA(O10:Q10)=1,Q10&gt;0)),Q10*T10*IF(S10=0,0,IF(S10="Количество в месяц",1,IF(S10="Количество в неделю",4.285,IF(S10="Количество в день",IF(VLOOKUP(D10,'2Рабочее время'!$A$1:$C$50,2,FALSE)&gt;0,VLOOKUP(D10,'2Рабочее время'!$A$1:$C$50,2,FALSE),VLOOKUP(D10,'2Рабочее время'!$A$1:$C$50,3,FALSE)))))),0))))))</f>
        <v>0</v>
      </c>
      <c r="S10" s="91" t="s">
        <v>22</v>
      </c>
      <c r="T10" s="91"/>
      <c r="U10" s="39">
        <v>1</v>
      </c>
      <c r="V10" s="17">
        <f t="shared" si="1"/>
        <v>0</v>
      </c>
      <c r="W10" s="17">
        <f t="shared" si="2"/>
        <v>0</v>
      </c>
    </row>
    <row r="11" spans="1:24" s="3" customFormat="1" ht="57" customHeight="1" x14ac:dyDescent="0.25">
      <c r="A11" s="28">
        <v>10</v>
      </c>
      <c r="B11" s="28"/>
      <c r="C11" s="28"/>
      <c r="D11" s="27"/>
      <c r="E11" s="27"/>
      <c r="F11" s="83"/>
      <c r="G11" s="83"/>
      <c r="H11" s="27"/>
      <c r="I11" s="27"/>
      <c r="J11" s="27"/>
      <c r="K11" s="17">
        <f t="shared" si="0"/>
        <v>0</v>
      </c>
      <c r="L11" s="88"/>
      <c r="M11" s="72"/>
      <c r="N11" s="72"/>
      <c r="O11" s="90"/>
      <c r="P11" s="72"/>
      <c r="Q11" s="72"/>
      <c r="R11" s="81">
        <f>IF(OR(COUNTA(L11:N11)&gt;=2,COUNTA(O11:Q11)&gt;=2),"ошибка",(IF((AND(COUNTA(L11:N11)=1,L11&gt;0)),L11*60*VLOOKUP(D11,'2Рабочее время'!$A:$L,4,FALSE)*((IF(VLOOKUP(D11,'2Рабочее время'!$A$1:$C$50,2,FALSE)&gt;0,VLOOKUP(D11,'2Рабочее время'!$A$1:$C$50,2,FALSE),VLOOKUP(D11,'2Рабочее время'!$A$1:$C$50,3,FALSE)))),IF((AND(COUNTA(L11:N11)=1,M11&gt;0)),M11*((IF(VLOOKUP(D11,'2Рабочее время'!$A$1:$C$50,2,FALSE)&gt;0,VLOOKUP(D11,'2Рабочее время'!$A$1:$C$50,2,FALSE),VLOOKUP(D11,'2Рабочее время'!$A$1:$C$50,3,FALSE)))),IF((AND(COUNTA(L11:N11)=1,N11&gt;0)),N11*T11*IF(S11=0,0,IF(S11="Количество в месяц",1,IF(S11="Количество в неделю",4.285,IF(S11="Количество в день",IF(VLOOKUP(D11,'2Рабочее время'!$A$1:$C$50,2,FALSE)&gt;0,VLOOKUP(D11,'2Рабочее время'!$A$1:$C$50,2,FALSE),VLOOKUP(D11,'2Рабочее время'!$A$1:$C$50,3,FALSE)))))),0)))+IF((AND(COUNTA(O11:Q11)=1,O11&gt;0)),O11*60*VLOOKUP(D11,'2Рабочее время'!$A:$L,4,FALSE)*((IF(VLOOKUP(D11,'2Рабочее время'!$A$1:$C$50,2,FALSE)&gt;0,VLOOKUP(D11,'2Рабочее время'!$A$1:$C$50,2,FALSE),VLOOKUP(D11,'2Рабочее время'!$A$1:$C$50,3,FALSE)))),IF((AND(COUNTA(L11:N11)=1,M11&gt;0)),M11*((IF(VLOOKUP(D11,'2Рабочее время'!$A$1:$C$50,2,FALSE)&gt;0,VLOOKUP(D11,'2Рабочее время'!$A$1:$C$50,2,FALSE),VLOOKUP(D11,'2Рабочее время'!$A$1:$C$50,3,FALSE)))),IF((AND(COUNTA(O11:Q11)=1,P11&gt;0)),P11*((IF(VLOOKUP(D11,'2Рабочее время'!$A$1:$C$50,2,FALSE)&gt;0,VLOOKUP(D11,'2Рабочее время'!$A$1:$C$50,2,FALSE),VLOOKUP(D11,'2Рабочее время'!$A$1:$C$50,3,FALSE)))),IF((AND(COUNTA(O11:Q11)=1,Q11&gt;0)),Q11*T11*IF(S11=0,0,IF(S11="Количество в месяц",1,IF(S11="Количество в неделю",4.285,IF(S11="Количество в день",IF(VLOOKUP(D11,'2Рабочее время'!$A$1:$C$50,2,FALSE)&gt;0,VLOOKUP(D11,'2Рабочее время'!$A$1:$C$50,2,FALSE),VLOOKUP(D11,'2Рабочее время'!$A$1:$C$50,3,FALSE)))))),0))))))</f>
        <v>0</v>
      </c>
      <c r="S11" s="91" t="s">
        <v>4</v>
      </c>
      <c r="T11" s="91"/>
      <c r="U11" s="39">
        <v>1</v>
      </c>
      <c r="V11" s="17">
        <f t="shared" si="1"/>
        <v>0</v>
      </c>
      <c r="W11" s="17">
        <f t="shared" si="2"/>
        <v>0</v>
      </c>
    </row>
    <row r="12" spans="1:24" s="3" customFormat="1" ht="57" customHeight="1" x14ac:dyDescent="0.25">
      <c r="A12" s="28">
        <v>11</v>
      </c>
      <c r="B12" s="28"/>
      <c r="C12" s="28"/>
      <c r="D12" s="27"/>
      <c r="E12" s="27"/>
      <c r="F12" s="83"/>
      <c r="G12" s="86"/>
      <c r="H12" s="27"/>
      <c r="I12" s="27"/>
      <c r="J12" s="27"/>
      <c r="K12" s="17">
        <f t="shared" si="0"/>
        <v>0</v>
      </c>
      <c r="L12" s="88"/>
      <c r="M12" s="72"/>
      <c r="N12" s="72"/>
      <c r="O12" s="90"/>
      <c r="P12" s="72"/>
      <c r="Q12" s="72"/>
      <c r="R12" s="81">
        <f>IF(OR(COUNTA(L12:N12)&gt;=2,COUNTA(O12:Q12)&gt;=2),"ошибка",(IF((AND(COUNTA(L12:N12)=1,L12&gt;0)),L12*60*VLOOKUP(D12,'2Рабочее время'!$A:$L,4,FALSE)*((IF(VLOOKUP(D12,'2Рабочее время'!$A$1:$C$50,2,FALSE)&gt;0,VLOOKUP(D12,'2Рабочее время'!$A$1:$C$50,2,FALSE),VLOOKUP(D12,'2Рабочее время'!$A$1:$C$50,3,FALSE)))),IF((AND(COUNTA(L12:N12)=1,M12&gt;0)),M12*((IF(VLOOKUP(D12,'2Рабочее время'!$A$1:$C$50,2,FALSE)&gt;0,VLOOKUP(D12,'2Рабочее время'!$A$1:$C$50,2,FALSE),VLOOKUP(D12,'2Рабочее время'!$A$1:$C$50,3,FALSE)))),IF((AND(COUNTA(L12:N12)=1,N12&gt;0)),N12*T12*IF(S12=0,0,IF(S12="Количество в месяц",1,IF(S12="Количество в неделю",4.285,IF(S12="Количество в день",IF(VLOOKUP(D12,'2Рабочее время'!$A$1:$C$50,2,FALSE)&gt;0,VLOOKUP(D12,'2Рабочее время'!$A$1:$C$50,2,FALSE),VLOOKUP(D12,'2Рабочее время'!$A$1:$C$50,3,FALSE)))))),0)))+IF((AND(COUNTA(O12:Q12)=1,O12&gt;0)),O12*60*VLOOKUP(D12,'2Рабочее время'!$A:$L,4,FALSE)*((IF(VLOOKUP(D12,'2Рабочее время'!$A$1:$C$50,2,FALSE)&gt;0,VLOOKUP(D12,'2Рабочее время'!$A$1:$C$50,2,FALSE),VLOOKUP(D12,'2Рабочее время'!$A$1:$C$50,3,FALSE)))),IF((AND(COUNTA(L12:N12)=1,M12&gt;0)),M12*((IF(VLOOKUP(D12,'2Рабочее время'!$A$1:$C$50,2,FALSE)&gt;0,VLOOKUP(D12,'2Рабочее время'!$A$1:$C$50,2,FALSE),VLOOKUP(D12,'2Рабочее время'!$A$1:$C$50,3,FALSE)))),IF((AND(COUNTA(O12:Q12)=1,P12&gt;0)),P12*((IF(VLOOKUP(D12,'2Рабочее время'!$A$1:$C$50,2,FALSE)&gt;0,VLOOKUP(D12,'2Рабочее время'!$A$1:$C$50,2,FALSE),VLOOKUP(D12,'2Рабочее время'!$A$1:$C$50,3,FALSE)))),IF((AND(COUNTA(O12:Q12)=1,Q12&gt;0)),Q12*T12*IF(S12=0,0,IF(S12="Количество в месяц",1,IF(S12="Количество в неделю",4.285,IF(S12="Количество в день",IF(VLOOKUP(D12,'2Рабочее время'!$A$1:$C$50,2,FALSE)&gt;0,VLOOKUP(D12,'2Рабочее время'!$A$1:$C$50,2,FALSE),VLOOKUP(D12,'2Рабочее время'!$A$1:$C$50,3,FALSE)))))),0))))))</f>
        <v>0</v>
      </c>
      <c r="S12" s="91" t="s">
        <v>4</v>
      </c>
      <c r="T12" s="92"/>
      <c r="U12" s="39">
        <v>1</v>
      </c>
      <c r="V12" s="17">
        <f t="shared" si="1"/>
        <v>0</v>
      </c>
      <c r="W12" s="17">
        <f t="shared" si="2"/>
        <v>0</v>
      </c>
    </row>
    <row r="13" spans="1:24" s="3" customFormat="1" ht="57" customHeight="1" x14ac:dyDescent="0.25">
      <c r="A13" s="28">
        <v>12</v>
      </c>
      <c r="B13" s="28"/>
      <c r="C13" s="28"/>
      <c r="D13" s="27"/>
      <c r="E13" s="27"/>
      <c r="F13" s="83"/>
      <c r="G13" s="83"/>
      <c r="H13" s="27"/>
      <c r="I13" s="27"/>
      <c r="J13" s="27"/>
      <c r="K13" s="17">
        <f t="shared" si="0"/>
        <v>0</v>
      </c>
      <c r="L13" s="88"/>
      <c r="M13" s="72"/>
      <c r="N13" s="72"/>
      <c r="O13" s="90"/>
      <c r="P13" s="72"/>
      <c r="Q13" s="72"/>
      <c r="R13" s="81">
        <f>IF(OR(COUNTA(L13:N13)&gt;=2,COUNTA(O13:Q13)&gt;=2),"ошибка",(IF((AND(COUNTA(L13:N13)=1,L13&gt;0)),L13*60*VLOOKUP(D13,'2Рабочее время'!$A:$L,4,FALSE)*((IF(VLOOKUP(D13,'2Рабочее время'!$A$1:$C$50,2,FALSE)&gt;0,VLOOKUP(D13,'2Рабочее время'!$A$1:$C$50,2,FALSE),VLOOKUP(D13,'2Рабочее время'!$A$1:$C$50,3,FALSE)))),IF((AND(COUNTA(L13:N13)=1,M13&gt;0)),M13*((IF(VLOOKUP(D13,'2Рабочее время'!$A$1:$C$50,2,FALSE)&gt;0,VLOOKUP(D13,'2Рабочее время'!$A$1:$C$50,2,FALSE),VLOOKUP(D13,'2Рабочее время'!$A$1:$C$50,3,FALSE)))),IF((AND(COUNTA(L13:N13)=1,N13&gt;0)),N13*T13*IF(S13=0,0,IF(S13="Количество в месяц",1,IF(S13="Количество в неделю",4.285,IF(S13="Количество в день",IF(VLOOKUP(D13,'2Рабочее время'!$A$1:$C$50,2,FALSE)&gt;0,VLOOKUP(D13,'2Рабочее время'!$A$1:$C$50,2,FALSE),VLOOKUP(D13,'2Рабочее время'!$A$1:$C$50,3,FALSE)))))),0)))+IF((AND(COUNTA(O13:Q13)=1,O13&gt;0)),O13*60*VLOOKUP(D13,'2Рабочее время'!$A:$L,4,FALSE)*((IF(VLOOKUP(D13,'2Рабочее время'!$A$1:$C$50,2,FALSE)&gt;0,VLOOKUP(D13,'2Рабочее время'!$A$1:$C$50,2,FALSE),VLOOKUP(D13,'2Рабочее время'!$A$1:$C$50,3,FALSE)))),IF((AND(COUNTA(L13:N13)=1,M13&gt;0)),M13*((IF(VLOOKUP(D13,'2Рабочее время'!$A$1:$C$50,2,FALSE)&gt;0,VLOOKUP(D13,'2Рабочее время'!$A$1:$C$50,2,FALSE),VLOOKUP(D13,'2Рабочее время'!$A$1:$C$50,3,FALSE)))),IF((AND(COUNTA(O13:Q13)=1,P13&gt;0)),P13*((IF(VLOOKUP(D13,'2Рабочее время'!$A$1:$C$50,2,FALSE)&gt;0,VLOOKUP(D13,'2Рабочее время'!$A$1:$C$50,2,FALSE),VLOOKUP(D13,'2Рабочее время'!$A$1:$C$50,3,FALSE)))),IF((AND(COUNTA(O13:Q13)=1,Q13&gt;0)),Q13*T13*IF(S13=0,0,IF(S13="Количество в месяц",1,IF(S13="Количество в неделю",4.285,IF(S13="Количество в день",IF(VLOOKUP(D13,'2Рабочее время'!$A$1:$C$50,2,FALSE)&gt;0,VLOOKUP(D13,'2Рабочее время'!$A$1:$C$50,2,FALSE),VLOOKUP(D13,'2Рабочее время'!$A$1:$C$50,3,FALSE)))))),0))))))</f>
        <v>0</v>
      </c>
      <c r="S13" s="91" t="s">
        <v>22</v>
      </c>
      <c r="T13" s="92"/>
      <c r="U13" s="39">
        <v>1</v>
      </c>
      <c r="V13" s="17">
        <f t="shared" si="1"/>
        <v>0</v>
      </c>
      <c r="W13" s="17">
        <f t="shared" si="2"/>
        <v>0</v>
      </c>
    </row>
    <row r="14" spans="1:24" s="3" customFormat="1" ht="57" customHeight="1" x14ac:dyDescent="0.25">
      <c r="A14" s="28">
        <v>13</v>
      </c>
      <c r="B14" s="28"/>
      <c r="C14" s="28"/>
      <c r="D14" s="27"/>
      <c r="E14" s="27"/>
      <c r="F14" s="87"/>
      <c r="G14" s="85"/>
      <c r="H14" s="27"/>
      <c r="I14" s="27"/>
      <c r="J14" s="27"/>
      <c r="K14" s="17">
        <f t="shared" si="0"/>
        <v>0</v>
      </c>
      <c r="L14" s="88"/>
      <c r="M14" s="72"/>
      <c r="N14" s="72"/>
      <c r="O14" s="90"/>
      <c r="P14" s="72"/>
      <c r="Q14" s="72"/>
      <c r="R14" s="81">
        <f>IF(OR(COUNTA(L14:N14)&gt;=2,COUNTA(O14:Q14)&gt;=2),"ошибка",(IF((AND(COUNTA(L14:N14)=1,L14&gt;0)),L14*60*VLOOKUP(D14,'2Рабочее время'!$A:$L,4,FALSE)*((IF(VLOOKUP(D14,'2Рабочее время'!$A$1:$C$50,2,FALSE)&gt;0,VLOOKUP(D14,'2Рабочее время'!$A$1:$C$50,2,FALSE),VLOOKUP(D14,'2Рабочее время'!$A$1:$C$50,3,FALSE)))),IF((AND(COUNTA(L14:N14)=1,M14&gt;0)),M14*((IF(VLOOKUP(D14,'2Рабочее время'!$A$1:$C$50,2,FALSE)&gt;0,VLOOKUP(D14,'2Рабочее время'!$A$1:$C$50,2,FALSE),VLOOKUP(D14,'2Рабочее время'!$A$1:$C$50,3,FALSE)))),IF((AND(COUNTA(L14:N14)=1,N14&gt;0)),N14*T14*IF(S14=0,0,IF(S14="Количество в месяц",1,IF(S14="Количество в неделю",4.285,IF(S14="Количество в день",IF(VLOOKUP(D14,'2Рабочее время'!$A$1:$C$50,2,FALSE)&gt;0,VLOOKUP(D14,'2Рабочее время'!$A$1:$C$50,2,FALSE),VLOOKUP(D14,'2Рабочее время'!$A$1:$C$50,3,FALSE)))))),0)))+IF((AND(COUNTA(O14:Q14)=1,O14&gt;0)),O14*60*VLOOKUP(D14,'2Рабочее время'!$A:$L,4,FALSE)*((IF(VLOOKUP(D14,'2Рабочее время'!$A$1:$C$50,2,FALSE)&gt;0,VLOOKUP(D14,'2Рабочее время'!$A$1:$C$50,2,FALSE),VLOOKUP(D14,'2Рабочее время'!$A$1:$C$50,3,FALSE)))),IF((AND(COUNTA(L14:N14)=1,M14&gt;0)),M14*((IF(VLOOKUP(D14,'2Рабочее время'!$A$1:$C$50,2,FALSE)&gt;0,VLOOKUP(D14,'2Рабочее время'!$A$1:$C$50,2,FALSE),VLOOKUP(D14,'2Рабочее время'!$A$1:$C$50,3,FALSE)))),IF((AND(COUNTA(O14:Q14)=1,P14&gt;0)),P14*((IF(VLOOKUP(D14,'2Рабочее время'!$A$1:$C$50,2,FALSE)&gt;0,VLOOKUP(D14,'2Рабочее время'!$A$1:$C$50,2,FALSE),VLOOKUP(D14,'2Рабочее время'!$A$1:$C$50,3,FALSE)))),IF((AND(COUNTA(O14:Q14)=1,Q14&gt;0)),Q14*T14*IF(S14=0,0,IF(S14="Количество в месяц",1,IF(S14="Количество в неделю",4.285,IF(S14="Количество в день",IF(VLOOKUP(D14,'2Рабочее время'!$A$1:$C$50,2,FALSE)&gt;0,VLOOKUP(D14,'2Рабочее время'!$A$1:$C$50,2,FALSE),VLOOKUP(D14,'2Рабочее время'!$A$1:$C$50,3,FALSE)))))),0))))))</f>
        <v>0</v>
      </c>
      <c r="S14" s="91" t="s">
        <v>18</v>
      </c>
      <c r="T14" s="91"/>
      <c r="U14" s="39">
        <v>1</v>
      </c>
      <c r="V14" s="17">
        <f t="shared" si="1"/>
        <v>0</v>
      </c>
      <c r="W14" s="17">
        <f t="shared" si="2"/>
        <v>0</v>
      </c>
    </row>
    <row r="15" spans="1:24" s="3" customFormat="1" ht="57" customHeight="1" x14ac:dyDescent="0.25">
      <c r="A15" s="28">
        <v>14</v>
      </c>
      <c r="B15" s="28"/>
      <c r="C15" s="28"/>
      <c r="D15" s="27"/>
      <c r="E15" s="44"/>
      <c r="F15" s="87"/>
      <c r="G15" s="83"/>
      <c r="H15" s="27"/>
      <c r="I15" s="27"/>
      <c r="J15" s="27"/>
      <c r="K15" s="17">
        <f t="shared" si="0"/>
        <v>0</v>
      </c>
      <c r="L15" s="88"/>
      <c r="M15" s="72"/>
      <c r="N15" s="72"/>
      <c r="O15" s="90"/>
      <c r="P15" s="72"/>
      <c r="Q15" s="72"/>
      <c r="R15" s="81">
        <f>IF(OR(COUNTA(L15:N15)&gt;=2,COUNTA(O15:Q15)&gt;=2),"ошибка",(IF((AND(COUNTA(L15:N15)=1,L15&gt;0)),L15*60*VLOOKUP(D15,'2Рабочее время'!$A:$L,4,FALSE)*((IF(VLOOKUP(D15,'2Рабочее время'!$A$1:$C$50,2,FALSE)&gt;0,VLOOKUP(D15,'2Рабочее время'!$A$1:$C$50,2,FALSE),VLOOKUP(D15,'2Рабочее время'!$A$1:$C$50,3,FALSE)))),IF((AND(COUNTA(L15:N15)=1,M15&gt;0)),M15*((IF(VLOOKUP(D15,'2Рабочее время'!$A$1:$C$50,2,FALSE)&gt;0,VLOOKUP(D15,'2Рабочее время'!$A$1:$C$50,2,FALSE),VLOOKUP(D15,'2Рабочее время'!$A$1:$C$50,3,FALSE)))),IF((AND(COUNTA(L15:N15)=1,N15&gt;0)),N15*T15*IF(S15=0,0,IF(S15="Количество в месяц",1,IF(S15="Количество в неделю",4.285,IF(S15="Количество в день",IF(VLOOKUP(D15,'2Рабочее время'!$A$1:$C$50,2,FALSE)&gt;0,VLOOKUP(D15,'2Рабочее время'!$A$1:$C$50,2,FALSE),VLOOKUP(D15,'2Рабочее время'!$A$1:$C$50,3,FALSE)))))),0)))+IF((AND(COUNTA(O15:Q15)=1,O15&gt;0)),O15*60*VLOOKUP(D15,'2Рабочее время'!$A:$L,4,FALSE)*((IF(VLOOKUP(D15,'2Рабочее время'!$A$1:$C$50,2,FALSE)&gt;0,VLOOKUP(D15,'2Рабочее время'!$A$1:$C$50,2,FALSE),VLOOKUP(D15,'2Рабочее время'!$A$1:$C$50,3,FALSE)))),IF((AND(COUNTA(L15:N15)=1,M15&gt;0)),M15*((IF(VLOOKUP(D15,'2Рабочее время'!$A$1:$C$50,2,FALSE)&gt;0,VLOOKUP(D15,'2Рабочее время'!$A$1:$C$50,2,FALSE),VLOOKUP(D15,'2Рабочее время'!$A$1:$C$50,3,FALSE)))),IF((AND(COUNTA(O15:Q15)=1,P15&gt;0)),P15*((IF(VLOOKUP(D15,'2Рабочее время'!$A$1:$C$50,2,FALSE)&gt;0,VLOOKUP(D15,'2Рабочее время'!$A$1:$C$50,2,FALSE),VLOOKUP(D15,'2Рабочее время'!$A$1:$C$50,3,FALSE)))),IF((AND(COUNTA(O15:Q15)=1,Q15&gt;0)),Q15*T15*IF(S15=0,0,IF(S15="Количество в месяц",1,IF(S15="Количество в неделю",4.285,IF(S15="Количество в день",IF(VLOOKUP(D15,'2Рабочее время'!$A$1:$C$50,2,FALSE)&gt;0,VLOOKUP(D15,'2Рабочее время'!$A$1:$C$50,2,FALSE),VLOOKUP(D15,'2Рабочее время'!$A$1:$C$50,3,FALSE)))))),0))))))</f>
        <v>0</v>
      </c>
      <c r="S15" s="91" t="s">
        <v>4</v>
      </c>
      <c r="T15" s="91"/>
      <c r="U15" s="39">
        <v>1</v>
      </c>
      <c r="V15" s="17">
        <f t="shared" si="1"/>
        <v>0</v>
      </c>
      <c r="W15" s="17">
        <f t="shared" si="2"/>
        <v>0</v>
      </c>
    </row>
    <row r="16" spans="1:24" s="3" customFormat="1" ht="57" customHeight="1" x14ac:dyDescent="0.25">
      <c r="A16" s="28">
        <v>15</v>
      </c>
      <c r="B16" s="28"/>
      <c r="C16" s="28"/>
      <c r="D16" s="27"/>
      <c r="E16" s="44"/>
      <c r="F16" s="87"/>
      <c r="G16" s="83"/>
      <c r="H16" s="27"/>
      <c r="I16" s="27"/>
      <c r="J16" s="27"/>
      <c r="K16" s="17">
        <f t="shared" si="0"/>
        <v>0</v>
      </c>
      <c r="L16" s="88"/>
      <c r="M16" s="72"/>
      <c r="N16" s="72"/>
      <c r="O16" s="90"/>
      <c r="P16" s="72"/>
      <c r="Q16" s="72"/>
      <c r="R16" s="81">
        <f>IF(OR(COUNTA(L16:N16)&gt;=2,COUNTA(O16:Q16)&gt;=2),"ошибка",(IF((AND(COUNTA(L16:N16)=1,L16&gt;0)),L16*60*VLOOKUP(D16,'2Рабочее время'!$A:$L,4,FALSE)*((IF(VLOOKUP(D16,'2Рабочее время'!$A$1:$C$50,2,FALSE)&gt;0,VLOOKUP(D16,'2Рабочее время'!$A$1:$C$50,2,FALSE),VLOOKUP(D16,'2Рабочее время'!$A$1:$C$50,3,FALSE)))),IF((AND(COUNTA(L16:N16)=1,M16&gt;0)),M16*((IF(VLOOKUP(D16,'2Рабочее время'!$A$1:$C$50,2,FALSE)&gt;0,VLOOKUP(D16,'2Рабочее время'!$A$1:$C$50,2,FALSE),VLOOKUP(D16,'2Рабочее время'!$A$1:$C$50,3,FALSE)))),IF((AND(COUNTA(L16:N16)=1,N16&gt;0)),N16*T16*IF(S16=0,0,IF(S16="Количество в месяц",1,IF(S16="Количество в неделю",4.285,IF(S16="Количество в день",IF(VLOOKUP(D16,'2Рабочее время'!$A$1:$C$50,2,FALSE)&gt;0,VLOOKUP(D16,'2Рабочее время'!$A$1:$C$50,2,FALSE),VLOOKUP(D16,'2Рабочее время'!$A$1:$C$50,3,FALSE)))))),0)))+IF((AND(COUNTA(O16:Q16)=1,O16&gt;0)),O16*60*VLOOKUP(D16,'2Рабочее время'!$A:$L,4,FALSE)*((IF(VLOOKUP(D16,'2Рабочее время'!$A$1:$C$50,2,FALSE)&gt;0,VLOOKUP(D16,'2Рабочее время'!$A$1:$C$50,2,FALSE),VLOOKUP(D16,'2Рабочее время'!$A$1:$C$50,3,FALSE)))),IF((AND(COUNTA(L16:N16)=1,M16&gt;0)),M16*((IF(VLOOKUP(D16,'2Рабочее время'!$A$1:$C$50,2,FALSE)&gt;0,VLOOKUP(D16,'2Рабочее время'!$A$1:$C$50,2,FALSE),VLOOKUP(D16,'2Рабочее время'!$A$1:$C$50,3,FALSE)))),IF((AND(COUNTA(O16:Q16)=1,P16&gt;0)),P16*((IF(VLOOKUP(D16,'2Рабочее время'!$A$1:$C$50,2,FALSE)&gt;0,VLOOKUP(D16,'2Рабочее время'!$A$1:$C$50,2,FALSE),VLOOKUP(D16,'2Рабочее время'!$A$1:$C$50,3,FALSE)))),IF((AND(COUNTA(O16:Q16)=1,Q16&gt;0)),Q16*T16*IF(S16=0,0,IF(S16="Количество в месяц",1,IF(S16="Количество в неделю",4.285,IF(S16="Количество в день",IF(VLOOKUP(D16,'2Рабочее время'!$A$1:$C$50,2,FALSE)&gt;0,VLOOKUP(D16,'2Рабочее время'!$A$1:$C$50,2,FALSE),VLOOKUP(D16,'2Рабочее время'!$A$1:$C$50,3,FALSE)))))),0))))))</f>
        <v>0</v>
      </c>
      <c r="S16" s="91" t="s">
        <v>22</v>
      </c>
      <c r="T16" s="91"/>
      <c r="U16" s="39">
        <v>1</v>
      </c>
      <c r="V16" s="17">
        <f t="shared" si="1"/>
        <v>0</v>
      </c>
      <c r="W16" s="17">
        <f t="shared" si="2"/>
        <v>0</v>
      </c>
    </row>
    <row r="17" spans="1:23" s="3" customFormat="1" ht="57" customHeight="1" x14ac:dyDescent="0.25">
      <c r="A17" s="28">
        <v>16</v>
      </c>
      <c r="B17" s="28"/>
      <c r="C17" s="28"/>
      <c r="D17" s="27"/>
      <c r="E17" s="44"/>
      <c r="F17" s="87"/>
      <c r="G17" s="83"/>
      <c r="H17" s="27"/>
      <c r="I17" s="27"/>
      <c r="J17" s="27"/>
      <c r="K17" s="17">
        <f t="shared" si="0"/>
        <v>0</v>
      </c>
      <c r="L17" s="88"/>
      <c r="M17" s="72"/>
      <c r="N17" s="72"/>
      <c r="O17" s="90"/>
      <c r="P17" s="72"/>
      <c r="Q17" s="72"/>
      <c r="R17" s="81">
        <f>IF(OR(COUNTA(L17:N17)&gt;=2,COUNTA(O17:Q17)&gt;=2),"ошибка",(IF((AND(COUNTA(L17:N17)=1,L17&gt;0)),L17*60*VLOOKUP(D17,'2Рабочее время'!$A:$L,4,FALSE)*((IF(VLOOKUP(D17,'2Рабочее время'!$A$1:$C$50,2,FALSE)&gt;0,VLOOKUP(D17,'2Рабочее время'!$A$1:$C$50,2,FALSE),VLOOKUP(D17,'2Рабочее время'!$A$1:$C$50,3,FALSE)))),IF((AND(COUNTA(L17:N17)=1,M17&gt;0)),M17*((IF(VLOOKUP(D17,'2Рабочее время'!$A$1:$C$50,2,FALSE)&gt;0,VLOOKUP(D17,'2Рабочее время'!$A$1:$C$50,2,FALSE),VLOOKUP(D17,'2Рабочее время'!$A$1:$C$50,3,FALSE)))),IF((AND(COUNTA(L17:N17)=1,N17&gt;0)),N17*T17*IF(S17=0,0,IF(S17="Количество в месяц",1,IF(S17="Количество в неделю",4.285,IF(S17="Количество в день",IF(VLOOKUP(D17,'2Рабочее время'!$A$1:$C$50,2,FALSE)&gt;0,VLOOKUP(D17,'2Рабочее время'!$A$1:$C$50,2,FALSE),VLOOKUP(D17,'2Рабочее время'!$A$1:$C$50,3,FALSE)))))),0)))+IF((AND(COUNTA(O17:Q17)=1,O17&gt;0)),O17*60*VLOOKUP(D17,'2Рабочее время'!$A:$L,4,FALSE)*((IF(VLOOKUP(D17,'2Рабочее время'!$A$1:$C$50,2,FALSE)&gt;0,VLOOKUP(D17,'2Рабочее время'!$A$1:$C$50,2,FALSE),VLOOKUP(D17,'2Рабочее время'!$A$1:$C$50,3,FALSE)))),IF((AND(COUNTA(L17:N17)=1,M17&gt;0)),M17*((IF(VLOOKUP(D17,'2Рабочее время'!$A$1:$C$50,2,FALSE)&gt;0,VLOOKUP(D17,'2Рабочее время'!$A$1:$C$50,2,FALSE),VLOOKUP(D17,'2Рабочее время'!$A$1:$C$50,3,FALSE)))),IF((AND(COUNTA(O17:Q17)=1,P17&gt;0)),P17*((IF(VLOOKUP(D17,'2Рабочее время'!$A$1:$C$50,2,FALSE)&gt;0,VLOOKUP(D17,'2Рабочее время'!$A$1:$C$50,2,FALSE),VLOOKUP(D17,'2Рабочее время'!$A$1:$C$50,3,FALSE)))),IF((AND(COUNTA(O17:Q17)=1,Q17&gt;0)),Q17*T17*IF(S17=0,0,IF(S17="Количество в месяц",1,IF(S17="Количество в неделю",4.285,IF(S17="Количество в день",IF(VLOOKUP(D17,'2Рабочее время'!$A$1:$C$50,2,FALSE)&gt;0,VLOOKUP(D17,'2Рабочее время'!$A$1:$C$50,2,FALSE),VLOOKUP(D17,'2Рабочее время'!$A$1:$C$50,3,FALSE)))))),0))))))</f>
        <v>0</v>
      </c>
      <c r="S17" s="91" t="s">
        <v>4</v>
      </c>
      <c r="T17" s="91"/>
      <c r="U17" s="39">
        <v>1</v>
      </c>
      <c r="V17" s="17">
        <f t="shared" si="1"/>
        <v>0</v>
      </c>
      <c r="W17" s="17">
        <f t="shared" si="2"/>
        <v>0</v>
      </c>
    </row>
    <row r="18" spans="1:23" s="3" customFormat="1" ht="57" customHeight="1" x14ac:dyDescent="0.25">
      <c r="A18" s="28">
        <v>17</v>
      </c>
      <c r="B18" s="28"/>
      <c r="C18" s="28"/>
      <c r="D18" s="27"/>
      <c r="E18" s="44"/>
      <c r="F18" s="87"/>
      <c r="G18" s="83"/>
      <c r="H18" s="27"/>
      <c r="I18" s="27"/>
      <c r="J18" s="27"/>
      <c r="K18" s="17">
        <f t="shared" si="0"/>
        <v>0</v>
      </c>
      <c r="L18" s="88"/>
      <c r="M18" s="72"/>
      <c r="N18" s="72"/>
      <c r="O18" s="90"/>
      <c r="P18" s="72"/>
      <c r="Q18" s="72"/>
      <c r="R18" s="81">
        <f>IF(OR(COUNTA(L18:N18)&gt;=2,COUNTA(O18:Q18)&gt;=2),"ошибка",(IF((AND(COUNTA(L18:N18)=1,L18&gt;0)),L18*60*VLOOKUP(D18,'2Рабочее время'!$A:$L,4,FALSE)*((IF(VLOOKUP(D18,'2Рабочее время'!$A$1:$C$50,2,FALSE)&gt;0,VLOOKUP(D18,'2Рабочее время'!$A$1:$C$50,2,FALSE),VLOOKUP(D18,'2Рабочее время'!$A$1:$C$50,3,FALSE)))),IF((AND(COUNTA(L18:N18)=1,M18&gt;0)),M18*((IF(VLOOKUP(D18,'2Рабочее время'!$A$1:$C$50,2,FALSE)&gt;0,VLOOKUP(D18,'2Рабочее время'!$A$1:$C$50,2,FALSE),VLOOKUP(D18,'2Рабочее время'!$A$1:$C$50,3,FALSE)))),IF((AND(COUNTA(L18:N18)=1,N18&gt;0)),N18*T18*IF(S18=0,0,IF(S18="Количество в месяц",1,IF(S18="Количество в неделю",4.285,IF(S18="Количество в день",IF(VLOOKUP(D18,'2Рабочее время'!$A$1:$C$50,2,FALSE)&gt;0,VLOOKUP(D18,'2Рабочее время'!$A$1:$C$50,2,FALSE),VLOOKUP(D18,'2Рабочее время'!$A$1:$C$50,3,FALSE)))))),0)))+IF((AND(COUNTA(O18:Q18)=1,O18&gt;0)),O18*60*VLOOKUP(D18,'2Рабочее время'!$A:$L,4,FALSE)*((IF(VLOOKUP(D18,'2Рабочее время'!$A$1:$C$50,2,FALSE)&gt;0,VLOOKUP(D18,'2Рабочее время'!$A$1:$C$50,2,FALSE),VLOOKUP(D18,'2Рабочее время'!$A$1:$C$50,3,FALSE)))),IF((AND(COUNTA(L18:N18)=1,M18&gt;0)),M18*((IF(VLOOKUP(D18,'2Рабочее время'!$A$1:$C$50,2,FALSE)&gt;0,VLOOKUP(D18,'2Рабочее время'!$A$1:$C$50,2,FALSE),VLOOKUP(D18,'2Рабочее время'!$A$1:$C$50,3,FALSE)))),IF((AND(COUNTA(O18:Q18)=1,P18&gt;0)),P18*((IF(VLOOKUP(D18,'2Рабочее время'!$A$1:$C$50,2,FALSE)&gt;0,VLOOKUP(D18,'2Рабочее время'!$A$1:$C$50,2,FALSE),VLOOKUP(D18,'2Рабочее время'!$A$1:$C$50,3,FALSE)))),IF((AND(COUNTA(O18:Q18)=1,Q18&gt;0)),Q18*T18*IF(S18=0,0,IF(S18="Количество в месяц",1,IF(S18="Количество в неделю",4.285,IF(S18="Количество в день",IF(VLOOKUP(D18,'2Рабочее время'!$A$1:$C$50,2,FALSE)&gt;0,VLOOKUP(D18,'2Рабочее время'!$A$1:$C$50,2,FALSE),VLOOKUP(D18,'2Рабочее время'!$A$1:$C$50,3,FALSE)))))),0))))))</f>
        <v>0</v>
      </c>
      <c r="S18" s="91" t="s">
        <v>4</v>
      </c>
      <c r="T18" s="91"/>
      <c r="U18" s="39">
        <v>1</v>
      </c>
      <c r="V18" s="17">
        <f t="shared" si="1"/>
        <v>0</v>
      </c>
      <c r="W18" s="17">
        <f t="shared" si="2"/>
        <v>0</v>
      </c>
    </row>
    <row r="19" spans="1:23" s="3" customFormat="1" ht="57" customHeight="1" x14ac:dyDescent="0.25">
      <c r="A19" s="28">
        <v>18</v>
      </c>
      <c r="B19" s="28"/>
      <c r="C19" s="28"/>
      <c r="D19" s="27"/>
      <c r="E19" s="44"/>
      <c r="F19" s="87"/>
      <c r="G19" s="83"/>
      <c r="H19" s="27"/>
      <c r="I19" s="27"/>
      <c r="J19" s="27"/>
      <c r="K19" s="17">
        <f t="shared" si="0"/>
        <v>0</v>
      </c>
      <c r="L19" s="88"/>
      <c r="M19" s="72"/>
      <c r="N19" s="72"/>
      <c r="O19" s="90"/>
      <c r="P19" s="72"/>
      <c r="Q19" s="72"/>
      <c r="R19" s="81">
        <f>IF(OR(COUNTA(L19:N19)&gt;=2,COUNTA(O19:Q19)&gt;=2),"ошибка",(IF((AND(COUNTA(L19:N19)=1,L19&gt;0)),L19*60*VLOOKUP(D19,'2Рабочее время'!$A:$L,4,FALSE)*((IF(VLOOKUP(D19,'2Рабочее время'!$A$1:$C$50,2,FALSE)&gt;0,VLOOKUP(D19,'2Рабочее время'!$A$1:$C$50,2,FALSE),VLOOKUP(D19,'2Рабочее время'!$A$1:$C$50,3,FALSE)))),IF((AND(COUNTA(L19:N19)=1,M19&gt;0)),M19*((IF(VLOOKUP(D19,'2Рабочее время'!$A$1:$C$50,2,FALSE)&gt;0,VLOOKUP(D19,'2Рабочее время'!$A$1:$C$50,2,FALSE),VLOOKUP(D19,'2Рабочее время'!$A$1:$C$50,3,FALSE)))),IF((AND(COUNTA(L19:N19)=1,N19&gt;0)),N19*T19*IF(S19=0,0,IF(S19="Количество в месяц",1,IF(S19="Количество в неделю",4.285,IF(S19="Количество в день",IF(VLOOKUP(D19,'2Рабочее время'!$A$1:$C$50,2,FALSE)&gt;0,VLOOKUP(D19,'2Рабочее время'!$A$1:$C$50,2,FALSE),VLOOKUP(D19,'2Рабочее время'!$A$1:$C$50,3,FALSE)))))),0)))+IF((AND(COUNTA(O19:Q19)=1,O19&gt;0)),O19*60*VLOOKUP(D19,'2Рабочее время'!$A:$L,4,FALSE)*((IF(VLOOKUP(D19,'2Рабочее время'!$A$1:$C$50,2,FALSE)&gt;0,VLOOKUP(D19,'2Рабочее время'!$A$1:$C$50,2,FALSE),VLOOKUP(D19,'2Рабочее время'!$A$1:$C$50,3,FALSE)))),IF((AND(COUNTA(L19:N19)=1,M19&gt;0)),M19*((IF(VLOOKUP(D19,'2Рабочее время'!$A$1:$C$50,2,FALSE)&gt;0,VLOOKUP(D19,'2Рабочее время'!$A$1:$C$50,2,FALSE),VLOOKUP(D19,'2Рабочее время'!$A$1:$C$50,3,FALSE)))),IF((AND(COUNTA(O19:Q19)=1,P19&gt;0)),P19*((IF(VLOOKUP(D19,'2Рабочее время'!$A$1:$C$50,2,FALSE)&gt;0,VLOOKUP(D19,'2Рабочее время'!$A$1:$C$50,2,FALSE),VLOOKUP(D19,'2Рабочее время'!$A$1:$C$50,3,FALSE)))),IF((AND(COUNTA(O19:Q19)=1,Q19&gt;0)),Q19*T19*IF(S19=0,0,IF(S19="Количество в месяц",1,IF(S19="Количество в неделю",4.285,IF(S19="Количество в день",IF(VLOOKUP(D19,'2Рабочее время'!$A$1:$C$50,2,FALSE)&gt;0,VLOOKUP(D19,'2Рабочее время'!$A$1:$C$50,2,FALSE),VLOOKUP(D19,'2Рабочее время'!$A$1:$C$50,3,FALSE)))))),0))))))</f>
        <v>0</v>
      </c>
      <c r="S19" s="91" t="s">
        <v>4</v>
      </c>
      <c r="T19" s="91"/>
      <c r="U19" s="39">
        <v>1</v>
      </c>
      <c r="V19" s="17">
        <f t="shared" si="1"/>
        <v>0</v>
      </c>
      <c r="W19" s="17">
        <f t="shared" si="2"/>
        <v>0</v>
      </c>
    </row>
    <row r="20" spans="1:23" s="3" customFormat="1" ht="57" customHeight="1" x14ac:dyDescent="0.25">
      <c r="A20" s="28">
        <v>19</v>
      </c>
      <c r="B20" s="28"/>
      <c r="C20" s="28"/>
      <c r="D20" s="27"/>
      <c r="E20" s="44"/>
      <c r="F20" s="87"/>
      <c r="G20" s="83"/>
      <c r="H20" s="27"/>
      <c r="I20" s="27"/>
      <c r="J20" s="27"/>
      <c r="K20" s="17">
        <f t="shared" si="0"/>
        <v>0</v>
      </c>
      <c r="L20" s="88"/>
      <c r="M20" s="72"/>
      <c r="N20" s="72"/>
      <c r="O20" s="90"/>
      <c r="P20" s="72"/>
      <c r="Q20" s="72"/>
      <c r="R20" s="81">
        <f>IF(OR(COUNTA(L20:N20)&gt;=2,COUNTA(O20:Q20)&gt;=2),"ошибка",(IF((AND(COUNTA(L20:N20)=1,L20&gt;0)),L20*60*VLOOKUP(D20,'2Рабочее время'!$A:$L,4,FALSE)*((IF(VLOOKUP(D20,'2Рабочее время'!$A$1:$C$50,2,FALSE)&gt;0,VLOOKUP(D20,'2Рабочее время'!$A$1:$C$50,2,FALSE),VLOOKUP(D20,'2Рабочее время'!$A$1:$C$50,3,FALSE)))),IF((AND(COUNTA(L20:N20)=1,M20&gt;0)),M20*((IF(VLOOKUP(D20,'2Рабочее время'!$A$1:$C$50,2,FALSE)&gt;0,VLOOKUP(D20,'2Рабочее время'!$A$1:$C$50,2,FALSE),VLOOKUP(D20,'2Рабочее время'!$A$1:$C$50,3,FALSE)))),IF((AND(COUNTA(L20:N20)=1,N20&gt;0)),N20*T20*IF(S20=0,0,IF(S20="Количество в месяц",1,IF(S20="Количество в неделю",4.285,IF(S20="Количество в день",IF(VLOOKUP(D20,'2Рабочее время'!$A$1:$C$50,2,FALSE)&gt;0,VLOOKUP(D20,'2Рабочее время'!$A$1:$C$50,2,FALSE),VLOOKUP(D20,'2Рабочее время'!$A$1:$C$50,3,FALSE)))))),0)))+IF((AND(COUNTA(O20:Q20)=1,O20&gt;0)),O20*60*VLOOKUP(D20,'2Рабочее время'!$A:$L,4,FALSE)*((IF(VLOOKUP(D20,'2Рабочее время'!$A$1:$C$50,2,FALSE)&gt;0,VLOOKUP(D20,'2Рабочее время'!$A$1:$C$50,2,FALSE),VLOOKUP(D20,'2Рабочее время'!$A$1:$C$50,3,FALSE)))),IF((AND(COUNTA(L20:N20)=1,M20&gt;0)),M20*((IF(VLOOKUP(D20,'2Рабочее время'!$A$1:$C$50,2,FALSE)&gt;0,VLOOKUP(D20,'2Рабочее время'!$A$1:$C$50,2,FALSE),VLOOKUP(D20,'2Рабочее время'!$A$1:$C$50,3,FALSE)))),IF((AND(COUNTA(O20:Q20)=1,P20&gt;0)),P20*((IF(VLOOKUP(D20,'2Рабочее время'!$A$1:$C$50,2,FALSE)&gt;0,VLOOKUP(D20,'2Рабочее время'!$A$1:$C$50,2,FALSE),VLOOKUP(D20,'2Рабочее время'!$A$1:$C$50,3,FALSE)))),IF((AND(COUNTA(O20:Q20)=1,Q20&gt;0)),Q20*T20*IF(S20=0,0,IF(S20="Количество в месяц",1,IF(S20="Количество в неделю",4.285,IF(S20="Количество в день",IF(VLOOKUP(D20,'2Рабочее время'!$A$1:$C$50,2,FALSE)&gt;0,VLOOKUP(D20,'2Рабочее время'!$A$1:$C$50,2,FALSE),VLOOKUP(D20,'2Рабочее время'!$A$1:$C$50,3,FALSE)))))),0))))))</f>
        <v>0</v>
      </c>
      <c r="S20" s="91" t="s">
        <v>22</v>
      </c>
      <c r="T20" s="91"/>
      <c r="U20" s="39">
        <v>1</v>
      </c>
      <c r="V20" s="17">
        <f t="shared" si="1"/>
        <v>0</v>
      </c>
      <c r="W20" s="17">
        <f t="shared" si="2"/>
        <v>0</v>
      </c>
    </row>
    <row r="21" spans="1:23" s="3" customFormat="1" ht="54" customHeight="1" x14ac:dyDescent="0.25">
      <c r="A21" s="28">
        <v>20</v>
      </c>
      <c r="B21" s="28"/>
      <c r="C21" s="28"/>
      <c r="D21" s="27"/>
      <c r="E21" s="44"/>
      <c r="F21" s="87"/>
      <c r="G21" s="83"/>
      <c r="H21" s="27"/>
      <c r="I21" s="27"/>
      <c r="J21" s="27"/>
      <c r="K21" s="17">
        <f t="shared" si="0"/>
        <v>0</v>
      </c>
      <c r="L21" s="88"/>
      <c r="M21" s="72"/>
      <c r="N21" s="72"/>
      <c r="O21" s="90"/>
      <c r="P21" s="72"/>
      <c r="Q21" s="72"/>
      <c r="R21" s="81">
        <f>IF(OR(COUNTA(L21:N21)&gt;=2,COUNTA(O21:Q21)&gt;=2),"ошибка",(IF((AND(COUNTA(L21:N21)=1,L21&gt;0)),L21*60*VLOOKUP(D21,'2Рабочее время'!$A:$L,4,FALSE)*((IF(VLOOKUP(D21,'2Рабочее время'!$A$1:$C$50,2,FALSE)&gt;0,VLOOKUP(D21,'2Рабочее время'!$A$1:$C$50,2,FALSE),VLOOKUP(D21,'2Рабочее время'!$A$1:$C$50,3,FALSE)))),IF((AND(COUNTA(L21:N21)=1,M21&gt;0)),M21*((IF(VLOOKUP(D21,'2Рабочее время'!$A$1:$C$50,2,FALSE)&gt;0,VLOOKUP(D21,'2Рабочее время'!$A$1:$C$50,2,FALSE),VLOOKUP(D21,'2Рабочее время'!$A$1:$C$50,3,FALSE)))),IF((AND(COUNTA(L21:N21)=1,N21&gt;0)),N21*T21*IF(S21=0,0,IF(S21="Количество в месяц",1,IF(S21="Количество в неделю",4.285,IF(S21="Количество в день",IF(VLOOKUP(D21,'2Рабочее время'!$A$1:$C$50,2,FALSE)&gt;0,VLOOKUP(D21,'2Рабочее время'!$A$1:$C$50,2,FALSE),VLOOKUP(D21,'2Рабочее время'!$A$1:$C$50,3,FALSE)))))),0)))+IF((AND(COUNTA(O21:Q21)=1,O21&gt;0)),O21*60*VLOOKUP(D21,'2Рабочее время'!$A:$L,4,FALSE)*((IF(VLOOKUP(D21,'2Рабочее время'!$A$1:$C$50,2,FALSE)&gt;0,VLOOKUP(D21,'2Рабочее время'!$A$1:$C$50,2,FALSE),VLOOKUP(D21,'2Рабочее время'!$A$1:$C$50,3,FALSE)))),IF((AND(COUNTA(L21:N21)=1,M21&gt;0)),M21*((IF(VLOOKUP(D21,'2Рабочее время'!$A$1:$C$50,2,FALSE)&gt;0,VLOOKUP(D21,'2Рабочее время'!$A$1:$C$50,2,FALSE),VLOOKUP(D21,'2Рабочее время'!$A$1:$C$50,3,FALSE)))),IF((AND(COUNTA(O21:Q21)=1,P21&gt;0)),P21*((IF(VLOOKUP(D21,'2Рабочее время'!$A$1:$C$50,2,FALSE)&gt;0,VLOOKUP(D21,'2Рабочее время'!$A$1:$C$50,2,FALSE),VLOOKUP(D21,'2Рабочее время'!$A$1:$C$50,3,FALSE)))),IF((AND(COUNTA(O21:Q21)=1,Q21&gt;0)),Q21*T21*IF(S21=0,0,IF(S21="Количество в месяц",1,IF(S21="Количество в неделю",4.285,IF(S21="Количество в день",IF(VLOOKUP(D21,'2Рабочее время'!$A$1:$C$50,2,FALSE)&gt;0,VLOOKUP(D21,'2Рабочее время'!$A$1:$C$50,2,FALSE),VLOOKUP(D21,'2Рабочее время'!$A$1:$C$50,3,FALSE)))))),0))))))</f>
        <v>0</v>
      </c>
      <c r="S21" s="91" t="s">
        <v>18</v>
      </c>
      <c r="T21" s="91"/>
      <c r="U21" s="39">
        <v>1</v>
      </c>
      <c r="V21" s="17">
        <f t="shared" si="1"/>
        <v>0</v>
      </c>
      <c r="W21" s="17">
        <f>V21/60</f>
        <v>0</v>
      </c>
    </row>
    <row r="22" spans="1:23" ht="54" customHeight="1" x14ac:dyDescent="0.25">
      <c r="A22" s="28">
        <v>21</v>
      </c>
      <c r="B22" s="28"/>
      <c r="C22" s="28"/>
      <c r="D22" s="27"/>
      <c r="E22" s="44"/>
      <c r="F22" s="87"/>
      <c r="G22" s="83"/>
      <c r="H22" s="27"/>
      <c r="I22" s="27"/>
      <c r="J22" s="27"/>
      <c r="K22" s="17">
        <f t="shared" si="0"/>
        <v>0</v>
      </c>
      <c r="L22" s="88"/>
      <c r="M22" s="72"/>
      <c r="N22" s="72"/>
      <c r="O22" s="90"/>
      <c r="P22" s="72"/>
      <c r="Q22" s="72"/>
      <c r="R22" s="81">
        <f>IF(OR(COUNTA(L22:N22)&gt;=2,COUNTA(O22:Q22)&gt;=2),"ошибка",(IF((AND(COUNTA(L22:N22)=1,L22&gt;0)),L22*60*VLOOKUP(D22,'2Рабочее время'!$A:$L,4,FALSE)*((IF(VLOOKUP(D22,'2Рабочее время'!$A$1:$C$50,2,FALSE)&gt;0,VLOOKUP(D22,'2Рабочее время'!$A$1:$C$50,2,FALSE),VLOOKUP(D22,'2Рабочее время'!$A$1:$C$50,3,FALSE)))),IF((AND(COUNTA(L22:N22)=1,M22&gt;0)),M22*((IF(VLOOKUP(D22,'2Рабочее время'!$A$1:$C$50,2,FALSE)&gt;0,VLOOKUP(D22,'2Рабочее время'!$A$1:$C$50,2,FALSE),VLOOKUP(D22,'2Рабочее время'!$A$1:$C$50,3,FALSE)))),IF((AND(COUNTA(L22:N22)=1,N22&gt;0)),N22*T22*IF(S22=0,0,IF(S22="Количество в месяц",1,IF(S22="Количество в неделю",4.285,IF(S22="Количество в день",IF(VLOOKUP(D22,'2Рабочее время'!$A$1:$C$50,2,FALSE)&gt;0,VLOOKUP(D22,'2Рабочее время'!$A$1:$C$50,2,FALSE),VLOOKUP(D22,'2Рабочее время'!$A$1:$C$50,3,FALSE)))))),0)))+IF((AND(COUNTA(O22:Q22)=1,O22&gt;0)),O22*60*VLOOKUP(D22,'2Рабочее время'!$A:$L,4,FALSE)*((IF(VLOOKUP(D22,'2Рабочее время'!$A$1:$C$50,2,FALSE)&gt;0,VLOOKUP(D22,'2Рабочее время'!$A$1:$C$50,2,FALSE),VLOOKUP(D22,'2Рабочее время'!$A$1:$C$50,3,FALSE)))),IF((AND(COUNTA(L22:N22)=1,M22&gt;0)),M22*((IF(VLOOKUP(D22,'2Рабочее время'!$A$1:$C$50,2,FALSE)&gt;0,VLOOKUP(D22,'2Рабочее время'!$A$1:$C$50,2,FALSE),VLOOKUP(D22,'2Рабочее время'!$A$1:$C$50,3,FALSE)))),IF((AND(COUNTA(O22:Q22)=1,P22&gt;0)),P22*((IF(VLOOKUP(D22,'2Рабочее время'!$A$1:$C$50,2,FALSE)&gt;0,VLOOKUP(D22,'2Рабочее время'!$A$1:$C$50,2,FALSE),VLOOKUP(D22,'2Рабочее время'!$A$1:$C$50,3,FALSE)))),IF((AND(COUNTA(O22:Q22)=1,Q22&gt;0)),Q22*T22*IF(S22=0,0,IF(S22="Количество в месяц",1,IF(S22="Количество в неделю",4.285,IF(S22="Количество в день",IF(VLOOKUP(D22,'2Рабочее время'!$A$1:$C$50,2,FALSE)&gt;0,VLOOKUP(D22,'2Рабочее время'!$A$1:$C$50,2,FALSE),VLOOKUP(D22,'2Рабочее время'!$A$1:$C$50,3,FALSE)))))),0))))))</f>
        <v>0</v>
      </c>
      <c r="S22" s="91" t="s">
        <v>22</v>
      </c>
      <c r="T22" s="91"/>
      <c r="U22" s="39">
        <v>1</v>
      </c>
      <c r="V22" s="17">
        <f t="shared" si="1"/>
        <v>0</v>
      </c>
      <c r="W22" s="17">
        <f t="shared" ref="W22:W80" si="3">V22/60</f>
        <v>0</v>
      </c>
    </row>
    <row r="23" spans="1:23" ht="54" customHeight="1" x14ac:dyDescent="0.25">
      <c r="A23" s="28">
        <v>22</v>
      </c>
      <c r="B23" s="28"/>
      <c r="C23" s="28"/>
      <c r="D23" s="27"/>
      <c r="E23" s="44"/>
      <c r="F23" s="83"/>
      <c r="G23" s="83"/>
      <c r="H23" s="27"/>
      <c r="I23" s="27"/>
      <c r="J23" s="27"/>
      <c r="K23" s="17">
        <f t="shared" si="0"/>
        <v>0</v>
      </c>
      <c r="L23" s="88"/>
      <c r="M23" s="72"/>
      <c r="N23" s="72"/>
      <c r="O23" s="90"/>
      <c r="P23" s="72"/>
      <c r="Q23" s="72"/>
      <c r="R23" s="81">
        <f>IF(OR(COUNTA(L23:N23)&gt;=2,COUNTA(O23:Q23)&gt;=2),"ошибка",(IF((AND(COUNTA(L23:N23)=1,L23&gt;0)),L23*60*VLOOKUP(D23,'2Рабочее время'!$A:$L,4,FALSE)*((IF(VLOOKUP(D23,'2Рабочее время'!$A$1:$C$50,2,FALSE)&gt;0,VLOOKUP(D23,'2Рабочее время'!$A$1:$C$50,2,FALSE),VLOOKUP(D23,'2Рабочее время'!$A$1:$C$50,3,FALSE)))),IF((AND(COUNTA(L23:N23)=1,M23&gt;0)),M23*((IF(VLOOKUP(D23,'2Рабочее время'!$A$1:$C$50,2,FALSE)&gt;0,VLOOKUP(D23,'2Рабочее время'!$A$1:$C$50,2,FALSE),VLOOKUP(D23,'2Рабочее время'!$A$1:$C$50,3,FALSE)))),IF((AND(COUNTA(L23:N23)=1,N23&gt;0)),N23*T23*IF(S23=0,0,IF(S23="Количество в месяц",1,IF(S23="Количество в неделю",4.285,IF(S23="Количество в день",IF(VLOOKUP(D23,'2Рабочее время'!$A$1:$C$50,2,FALSE)&gt;0,VLOOKUP(D23,'2Рабочее время'!$A$1:$C$50,2,FALSE),VLOOKUP(D23,'2Рабочее время'!$A$1:$C$50,3,FALSE)))))),0)))+IF((AND(COUNTA(O23:Q23)=1,O23&gt;0)),O23*60*VLOOKUP(D23,'2Рабочее время'!$A:$L,4,FALSE)*((IF(VLOOKUP(D23,'2Рабочее время'!$A$1:$C$50,2,FALSE)&gt;0,VLOOKUP(D23,'2Рабочее время'!$A$1:$C$50,2,FALSE),VLOOKUP(D23,'2Рабочее время'!$A$1:$C$50,3,FALSE)))),IF((AND(COUNTA(L23:N23)=1,M23&gt;0)),M23*((IF(VLOOKUP(D23,'2Рабочее время'!$A$1:$C$50,2,FALSE)&gt;0,VLOOKUP(D23,'2Рабочее время'!$A$1:$C$50,2,FALSE),VLOOKUP(D23,'2Рабочее время'!$A$1:$C$50,3,FALSE)))),IF((AND(COUNTA(O23:Q23)=1,P23&gt;0)),P23*((IF(VLOOKUP(D23,'2Рабочее время'!$A$1:$C$50,2,FALSE)&gt;0,VLOOKUP(D23,'2Рабочее время'!$A$1:$C$50,2,FALSE),VLOOKUP(D23,'2Рабочее время'!$A$1:$C$50,3,FALSE)))),IF((AND(COUNTA(O23:Q23)=1,Q23&gt;0)),Q23*T23*IF(S23=0,0,IF(S23="Количество в месяц",1,IF(S23="Количество в неделю",4.285,IF(S23="Количество в день",IF(VLOOKUP(D23,'2Рабочее время'!$A$1:$C$50,2,FALSE)&gt;0,VLOOKUP(D23,'2Рабочее время'!$A$1:$C$50,2,FALSE),VLOOKUP(D23,'2Рабочее время'!$A$1:$C$50,3,FALSE)))))),0))))))</f>
        <v>0</v>
      </c>
      <c r="S23" s="91" t="s">
        <v>18</v>
      </c>
      <c r="T23" s="91"/>
      <c r="U23" s="39">
        <v>1</v>
      </c>
      <c r="V23" s="17">
        <f t="shared" si="1"/>
        <v>0</v>
      </c>
      <c r="W23" s="17">
        <f t="shared" si="3"/>
        <v>0</v>
      </c>
    </row>
    <row r="24" spans="1:23" ht="54" customHeight="1" x14ac:dyDescent="0.25">
      <c r="A24" s="28">
        <v>23</v>
      </c>
      <c r="B24" s="28"/>
      <c r="C24" s="28"/>
      <c r="D24" s="27"/>
      <c r="E24" s="44"/>
      <c r="F24" s="83"/>
      <c r="G24" s="83"/>
      <c r="H24" s="27"/>
      <c r="I24" s="27"/>
      <c r="J24" s="27"/>
      <c r="K24" s="17">
        <f t="shared" si="0"/>
        <v>0</v>
      </c>
      <c r="L24" s="88"/>
      <c r="M24" s="72"/>
      <c r="N24" s="72"/>
      <c r="O24" s="90"/>
      <c r="P24" s="72"/>
      <c r="Q24" s="72"/>
      <c r="R24" s="81">
        <f>IF(OR(COUNTA(L24:N24)&gt;=2,COUNTA(O24:Q24)&gt;=2),"ошибка",(IF((AND(COUNTA(L24:N24)=1,L24&gt;0)),L24*60*VLOOKUP(D24,'2Рабочее время'!$A:$L,4,FALSE)*((IF(VLOOKUP(D24,'2Рабочее время'!$A$1:$C$50,2,FALSE)&gt;0,VLOOKUP(D24,'2Рабочее время'!$A$1:$C$50,2,FALSE),VLOOKUP(D24,'2Рабочее время'!$A$1:$C$50,3,FALSE)))),IF((AND(COUNTA(L24:N24)=1,M24&gt;0)),M24*((IF(VLOOKUP(D24,'2Рабочее время'!$A$1:$C$50,2,FALSE)&gt;0,VLOOKUP(D24,'2Рабочее время'!$A$1:$C$50,2,FALSE),VLOOKUP(D24,'2Рабочее время'!$A$1:$C$50,3,FALSE)))),IF((AND(COUNTA(L24:N24)=1,N24&gt;0)),N24*T24*IF(S24=0,0,IF(S24="Количество в месяц",1,IF(S24="Количество в неделю",4.285,IF(S24="Количество в день",IF(VLOOKUP(D24,'2Рабочее время'!$A$1:$C$50,2,FALSE)&gt;0,VLOOKUP(D24,'2Рабочее время'!$A$1:$C$50,2,FALSE),VLOOKUP(D24,'2Рабочее время'!$A$1:$C$50,3,FALSE)))))),0)))+IF((AND(COUNTA(O24:Q24)=1,O24&gt;0)),O24*60*VLOOKUP(D24,'2Рабочее время'!$A:$L,4,FALSE)*((IF(VLOOKUP(D24,'2Рабочее время'!$A$1:$C$50,2,FALSE)&gt;0,VLOOKUP(D24,'2Рабочее время'!$A$1:$C$50,2,FALSE),VLOOKUP(D24,'2Рабочее время'!$A$1:$C$50,3,FALSE)))),IF((AND(COUNTA(L24:N24)=1,M24&gt;0)),M24*((IF(VLOOKUP(D24,'2Рабочее время'!$A$1:$C$50,2,FALSE)&gt;0,VLOOKUP(D24,'2Рабочее время'!$A$1:$C$50,2,FALSE),VLOOKUP(D24,'2Рабочее время'!$A$1:$C$50,3,FALSE)))),IF((AND(COUNTA(O24:Q24)=1,P24&gt;0)),P24*((IF(VLOOKUP(D24,'2Рабочее время'!$A$1:$C$50,2,FALSE)&gt;0,VLOOKUP(D24,'2Рабочее время'!$A$1:$C$50,2,FALSE),VLOOKUP(D24,'2Рабочее время'!$A$1:$C$50,3,FALSE)))),IF((AND(COUNTA(O24:Q24)=1,Q24&gt;0)),Q24*T24*IF(S24=0,0,IF(S24="Количество в месяц",1,IF(S24="Количество в неделю",4.285,IF(S24="Количество в день",IF(VLOOKUP(D24,'2Рабочее время'!$A$1:$C$50,2,FALSE)&gt;0,VLOOKUP(D24,'2Рабочее время'!$A$1:$C$50,2,FALSE),VLOOKUP(D24,'2Рабочее время'!$A$1:$C$50,3,FALSE)))))),0))))))</f>
        <v>0</v>
      </c>
      <c r="S24" s="91" t="s">
        <v>18</v>
      </c>
      <c r="T24" s="91"/>
      <c r="U24" s="39">
        <v>1</v>
      </c>
      <c r="V24" s="17">
        <f t="shared" si="1"/>
        <v>0</v>
      </c>
      <c r="W24" s="17">
        <f t="shared" si="3"/>
        <v>0</v>
      </c>
    </row>
    <row r="25" spans="1:23" ht="54" customHeight="1" x14ac:dyDescent="0.25">
      <c r="A25" s="28">
        <v>24</v>
      </c>
      <c r="B25" s="28"/>
      <c r="C25" s="28"/>
      <c r="D25" s="27"/>
      <c r="E25" s="44"/>
      <c r="F25" s="83"/>
      <c r="G25" s="83"/>
      <c r="H25" s="27"/>
      <c r="I25" s="27"/>
      <c r="J25" s="27"/>
      <c r="K25" s="17">
        <f t="shared" si="0"/>
        <v>0</v>
      </c>
      <c r="L25" s="88"/>
      <c r="M25" s="72"/>
      <c r="N25" s="72"/>
      <c r="O25" s="90"/>
      <c r="P25" s="72"/>
      <c r="Q25" s="72"/>
      <c r="R25" s="81">
        <f>IF(OR(COUNTA(L25:N25)&gt;=2,COUNTA(O25:Q25)&gt;=2),"ошибка",(IF((AND(COUNTA(L25:N25)=1,L25&gt;0)),L25*60*VLOOKUP(D25,'2Рабочее время'!$A:$L,4,FALSE)*((IF(VLOOKUP(D25,'2Рабочее время'!$A$1:$C$50,2,FALSE)&gt;0,VLOOKUP(D25,'2Рабочее время'!$A$1:$C$50,2,FALSE),VLOOKUP(D25,'2Рабочее время'!$A$1:$C$50,3,FALSE)))),IF((AND(COUNTA(L25:N25)=1,M25&gt;0)),M25*((IF(VLOOKUP(D25,'2Рабочее время'!$A$1:$C$50,2,FALSE)&gt;0,VLOOKUP(D25,'2Рабочее время'!$A$1:$C$50,2,FALSE),VLOOKUP(D25,'2Рабочее время'!$A$1:$C$50,3,FALSE)))),IF((AND(COUNTA(L25:N25)=1,N25&gt;0)),N25*T25*IF(S25=0,0,IF(S25="Количество в месяц",1,IF(S25="Количество в неделю",4.285,IF(S25="Количество в день",IF(VLOOKUP(D25,'2Рабочее время'!$A$1:$C$50,2,FALSE)&gt;0,VLOOKUP(D25,'2Рабочее время'!$A$1:$C$50,2,FALSE),VLOOKUP(D25,'2Рабочее время'!$A$1:$C$50,3,FALSE)))))),0)))+IF((AND(COUNTA(O25:Q25)=1,O25&gt;0)),O25*60*VLOOKUP(D25,'2Рабочее время'!$A:$L,4,FALSE)*((IF(VLOOKUP(D25,'2Рабочее время'!$A$1:$C$50,2,FALSE)&gt;0,VLOOKUP(D25,'2Рабочее время'!$A$1:$C$50,2,FALSE),VLOOKUP(D25,'2Рабочее время'!$A$1:$C$50,3,FALSE)))),IF((AND(COUNTA(L25:N25)=1,M25&gt;0)),M25*((IF(VLOOKUP(D25,'2Рабочее время'!$A$1:$C$50,2,FALSE)&gt;0,VLOOKUP(D25,'2Рабочее время'!$A$1:$C$50,2,FALSE),VLOOKUP(D25,'2Рабочее время'!$A$1:$C$50,3,FALSE)))),IF((AND(COUNTA(O25:Q25)=1,P25&gt;0)),P25*((IF(VLOOKUP(D25,'2Рабочее время'!$A$1:$C$50,2,FALSE)&gt;0,VLOOKUP(D25,'2Рабочее время'!$A$1:$C$50,2,FALSE),VLOOKUP(D25,'2Рабочее время'!$A$1:$C$50,3,FALSE)))),IF((AND(COUNTA(O25:Q25)=1,Q25&gt;0)),Q25*T25*IF(S25=0,0,IF(S25="Количество в месяц",1,IF(S25="Количество в неделю",4.285,IF(S25="Количество в день",IF(VLOOKUP(D25,'2Рабочее время'!$A$1:$C$50,2,FALSE)&gt;0,VLOOKUP(D25,'2Рабочее время'!$A$1:$C$50,2,FALSE),VLOOKUP(D25,'2Рабочее время'!$A$1:$C$50,3,FALSE)))))),0))))))</f>
        <v>0</v>
      </c>
      <c r="S25" s="91" t="s">
        <v>4</v>
      </c>
      <c r="T25" s="91"/>
      <c r="U25" s="39">
        <v>1</v>
      </c>
      <c r="V25" s="17">
        <f t="shared" si="1"/>
        <v>0</v>
      </c>
      <c r="W25" s="17">
        <f t="shared" si="3"/>
        <v>0</v>
      </c>
    </row>
    <row r="26" spans="1:23" ht="54" customHeight="1" x14ac:dyDescent="0.25">
      <c r="A26" s="28">
        <v>25</v>
      </c>
      <c r="B26" s="28"/>
      <c r="C26" s="28"/>
      <c r="D26" s="27"/>
      <c r="E26" s="44"/>
      <c r="F26" s="83"/>
      <c r="G26" s="83"/>
      <c r="H26" s="27"/>
      <c r="I26" s="27"/>
      <c r="J26" s="27"/>
      <c r="K26" s="17">
        <f t="shared" si="0"/>
        <v>0</v>
      </c>
      <c r="L26" s="88"/>
      <c r="M26" s="72"/>
      <c r="N26" s="72"/>
      <c r="O26" s="90"/>
      <c r="P26" s="72"/>
      <c r="Q26" s="72"/>
      <c r="R26" s="81">
        <f>IF(OR(COUNTA(L26:N26)&gt;=2,COUNTA(O26:Q26)&gt;=2),"ошибка",(IF((AND(COUNTA(L26:N26)=1,L26&gt;0)),L26*60*VLOOKUP(D26,'2Рабочее время'!$A:$L,4,FALSE)*((IF(VLOOKUP(D26,'2Рабочее время'!$A$1:$C$50,2,FALSE)&gt;0,VLOOKUP(D26,'2Рабочее время'!$A$1:$C$50,2,FALSE),VLOOKUP(D26,'2Рабочее время'!$A$1:$C$50,3,FALSE)))),IF((AND(COUNTA(L26:N26)=1,M26&gt;0)),M26*((IF(VLOOKUP(D26,'2Рабочее время'!$A$1:$C$50,2,FALSE)&gt;0,VLOOKUP(D26,'2Рабочее время'!$A$1:$C$50,2,FALSE),VLOOKUP(D26,'2Рабочее время'!$A$1:$C$50,3,FALSE)))),IF((AND(COUNTA(L26:N26)=1,N26&gt;0)),N26*T26*IF(S26=0,0,IF(S26="Количество в месяц",1,IF(S26="Количество в неделю",4.285,IF(S26="Количество в день",IF(VLOOKUP(D26,'2Рабочее время'!$A$1:$C$50,2,FALSE)&gt;0,VLOOKUP(D26,'2Рабочее время'!$A$1:$C$50,2,FALSE),VLOOKUP(D26,'2Рабочее время'!$A$1:$C$50,3,FALSE)))))),0)))+IF((AND(COUNTA(O26:Q26)=1,O26&gt;0)),O26*60*VLOOKUP(D26,'2Рабочее время'!$A:$L,4,FALSE)*((IF(VLOOKUP(D26,'2Рабочее время'!$A$1:$C$50,2,FALSE)&gt;0,VLOOKUP(D26,'2Рабочее время'!$A$1:$C$50,2,FALSE),VLOOKUP(D26,'2Рабочее время'!$A$1:$C$50,3,FALSE)))),IF((AND(COUNTA(L26:N26)=1,M26&gt;0)),M26*((IF(VLOOKUP(D26,'2Рабочее время'!$A$1:$C$50,2,FALSE)&gt;0,VLOOKUP(D26,'2Рабочее время'!$A$1:$C$50,2,FALSE),VLOOKUP(D26,'2Рабочее время'!$A$1:$C$50,3,FALSE)))),IF((AND(COUNTA(O26:Q26)=1,P26&gt;0)),P26*((IF(VLOOKUP(D26,'2Рабочее время'!$A$1:$C$50,2,FALSE)&gt;0,VLOOKUP(D26,'2Рабочее время'!$A$1:$C$50,2,FALSE),VLOOKUP(D26,'2Рабочее время'!$A$1:$C$50,3,FALSE)))),IF((AND(COUNTA(O26:Q26)=1,Q26&gt;0)),Q26*T26*IF(S26=0,0,IF(S26="Количество в месяц",1,IF(S26="Количество в неделю",4.285,IF(S26="Количество в день",IF(VLOOKUP(D26,'2Рабочее время'!$A$1:$C$50,2,FALSE)&gt;0,VLOOKUP(D26,'2Рабочее время'!$A$1:$C$50,2,FALSE),VLOOKUP(D26,'2Рабочее время'!$A$1:$C$50,3,FALSE)))))),0))))))</f>
        <v>0</v>
      </c>
      <c r="S26" s="91" t="s">
        <v>18</v>
      </c>
      <c r="T26" s="91"/>
      <c r="U26" s="39">
        <v>1</v>
      </c>
      <c r="V26" s="17">
        <f t="shared" si="1"/>
        <v>0</v>
      </c>
      <c r="W26" s="17">
        <f t="shared" si="3"/>
        <v>0</v>
      </c>
    </row>
    <row r="27" spans="1:23" ht="54" customHeight="1" x14ac:dyDescent="0.25">
      <c r="A27" s="28">
        <v>26</v>
      </c>
      <c r="B27" s="28"/>
      <c r="C27" s="28"/>
      <c r="D27" s="27"/>
      <c r="E27" s="44"/>
      <c r="F27" s="83"/>
      <c r="G27" s="84"/>
      <c r="H27" s="27"/>
      <c r="I27" s="27"/>
      <c r="J27" s="27"/>
      <c r="K27" s="17">
        <f t="shared" si="0"/>
        <v>0</v>
      </c>
      <c r="L27" s="88"/>
      <c r="M27" s="72"/>
      <c r="N27" s="72"/>
      <c r="O27" s="90"/>
      <c r="P27" s="72"/>
      <c r="Q27" s="72"/>
      <c r="R27" s="81">
        <f>IF(OR(COUNTA(L27:N27)&gt;=2,COUNTA(O27:Q27)&gt;=2),"ошибка",(IF((AND(COUNTA(L27:N27)=1,L27&gt;0)),L27*60*VLOOKUP(D27,'2Рабочее время'!$A:$L,4,FALSE)*((IF(VLOOKUP(D27,'2Рабочее время'!$A$1:$C$50,2,FALSE)&gt;0,VLOOKUP(D27,'2Рабочее время'!$A$1:$C$50,2,FALSE),VLOOKUP(D27,'2Рабочее время'!$A$1:$C$50,3,FALSE)))),IF((AND(COUNTA(L27:N27)=1,M27&gt;0)),M27*((IF(VLOOKUP(D27,'2Рабочее время'!$A$1:$C$50,2,FALSE)&gt;0,VLOOKUP(D27,'2Рабочее время'!$A$1:$C$50,2,FALSE),VLOOKUP(D27,'2Рабочее время'!$A$1:$C$50,3,FALSE)))),IF((AND(COUNTA(L27:N27)=1,N27&gt;0)),N27*T27*IF(S27=0,0,IF(S27="Количество в месяц",1,IF(S27="Количество в неделю",4.285,IF(S27="Количество в день",IF(VLOOKUP(D27,'2Рабочее время'!$A$1:$C$50,2,FALSE)&gt;0,VLOOKUP(D27,'2Рабочее время'!$A$1:$C$50,2,FALSE),VLOOKUP(D27,'2Рабочее время'!$A$1:$C$50,3,FALSE)))))),0)))+IF((AND(COUNTA(O27:Q27)=1,O27&gt;0)),O27*60*VLOOKUP(D27,'2Рабочее время'!$A:$L,4,FALSE)*((IF(VLOOKUP(D27,'2Рабочее время'!$A$1:$C$50,2,FALSE)&gt;0,VLOOKUP(D27,'2Рабочее время'!$A$1:$C$50,2,FALSE),VLOOKUP(D27,'2Рабочее время'!$A$1:$C$50,3,FALSE)))),IF((AND(COUNTA(L27:N27)=1,M27&gt;0)),M27*((IF(VLOOKUP(D27,'2Рабочее время'!$A$1:$C$50,2,FALSE)&gt;0,VLOOKUP(D27,'2Рабочее время'!$A$1:$C$50,2,FALSE),VLOOKUP(D27,'2Рабочее время'!$A$1:$C$50,3,FALSE)))),IF((AND(COUNTA(O27:Q27)=1,P27&gt;0)),P27*((IF(VLOOKUP(D27,'2Рабочее время'!$A$1:$C$50,2,FALSE)&gt;0,VLOOKUP(D27,'2Рабочее время'!$A$1:$C$50,2,FALSE),VLOOKUP(D27,'2Рабочее время'!$A$1:$C$50,3,FALSE)))),IF((AND(COUNTA(O27:Q27)=1,Q27&gt;0)),Q27*T27*IF(S27=0,0,IF(S27="Количество в месяц",1,IF(S27="Количество в неделю",4.285,IF(S27="Количество в день",IF(VLOOKUP(D27,'2Рабочее время'!$A$1:$C$50,2,FALSE)&gt;0,VLOOKUP(D27,'2Рабочее время'!$A$1:$C$50,2,FALSE),VLOOKUP(D27,'2Рабочее время'!$A$1:$C$50,3,FALSE)))))),0))))))</f>
        <v>0</v>
      </c>
      <c r="S27" s="91" t="s">
        <v>18</v>
      </c>
      <c r="T27" s="91"/>
      <c r="U27" s="39">
        <v>1</v>
      </c>
      <c r="V27" s="17">
        <f t="shared" si="1"/>
        <v>0</v>
      </c>
      <c r="W27" s="17">
        <f t="shared" si="3"/>
        <v>0</v>
      </c>
    </row>
    <row r="28" spans="1:23" ht="54" customHeight="1" x14ac:dyDescent="0.25">
      <c r="A28" s="28">
        <v>27</v>
      </c>
      <c r="B28" s="28"/>
      <c r="C28" s="28"/>
      <c r="D28" s="27"/>
      <c r="E28" s="44"/>
      <c r="F28" s="83"/>
      <c r="G28" s="85"/>
      <c r="H28" s="27"/>
      <c r="I28" s="27"/>
      <c r="J28" s="27"/>
      <c r="K28" s="17">
        <f t="shared" si="0"/>
        <v>0</v>
      </c>
      <c r="L28" s="88"/>
      <c r="M28" s="72"/>
      <c r="N28" s="72"/>
      <c r="O28" s="90"/>
      <c r="P28" s="72"/>
      <c r="Q28" s="72"/>
      <c r="R28" s="81">
        <f>IF(OR(COUNTA(L28:N28)&gt;=2,COUNTA(O28:Q28)&gt;=2),"ошибка",(IF((AND(COUNTA(L28:N28)=1,L28&gt;0)),L28*60*VLOOKUP(D28,'2Рабочее время'!$A:$L,4,FALSE)*((IF(VLOOKUP(D28,'2Рабочее время'!$A$1:$C$50,2,FALSE)&gt;0,VLOOKUP(D28,'2Рабочее время'!$A$1:$C$50,2,FALSE),VLOOKUP(D28,'2Рабочее время'!$A$1:$C$50,3,FALSE)))),IF((AND(COUNTA(L28:N28)=1,M28&gt;0)),M28*((IF(VLOOKUP(D28,'2Рабочее время'!$A$1:$C$50,2,FALSE)&gt;0,VLOOKUP(D28,'2Рабочее время'!$A$1:$C$50,2,FALSE),VLOOKUP(D28,'2Рабочее время'!$A$1:$C$50,3,FALSE)))),IF((AND(COUNTA(L28:N28)=1,N28&gt;0)),N28*T28*IF(S28=0,0,IF(S28="Количество в месяц",1,IF(S28="Количество в неделю",4.285,IF(S28="Количество в день",IF(VLOOKUP(D28,'2Рабочее время'!$A$1:$C$50,2,FALSE)&gt;0,VLOOKUP(D28,'2Рабочее время'!$A$1:$C$50,2,FALSE),VLOOKUP(D28,'2Рабочее время'!$A$1:$C$50,3,FALSE)))))),0)))+IF((AND(COUNTA(O28:Q28)=1,O28&gt;0)),O28*60*VLOOKUP(D28,'2Рабочее время'!$A:$L,4,FALSE)*((IF(VLOOKUP(D28,'2Рабочее время'!$A$1:$C$50,2,FALSE)&gt;0,VLOOKUP(D28,'2Рабочее время'!$A$1:$C$50,2,FALSE),VLOOKUP(D28,'2Рабочее время'!$A$1:$C$50,3,FALSE)))),IF((AND(COUNTA(L28:N28)=1,M28&gt;0)),M28*((IF(VLOOKUP(D28,'2Рабочее время'!$A$1:$C$50,2,FALSE)&gt;0,VLOOKUP(D28,'2Рабочее время'!$A$1:$C$50,2,FALSE),VLOOKUP(D28,'2Рабочее время'!$A$1:$C$50,3,FALSE)))),IF((AND(COUNTA(O28:Q28)=1,P28&gt;0)),P28*((IF(VLOOKUP(D28,'2Рабочее время'!$A$1:$C$50,2,FALSE)&gt;0,VLOOKUP(D28,'2Рабочее время'!$A$1:$C$50,2,FALSE),VLOOKUP(D28,'2Рабочее время'!$A$1:$C$50,3,FALSE)))),IF((AND(COUNTA(O28:Q28)=1,Q28&gt;0)),Q28*T28*IF(S28=0,0,IF(S28="Количество в месяц",1,IF(S28="Количество в неделю",4.285,IF(S28="Количество в день",IF(VLOOKUP(D28,'2Рабочее время'!$A$1:$C$50,2,FALSE)&gt;0,VLOOKUP(D28,'2Рабочее время'!$A$1:$C$50,2,FALSE),VLOOKUP(D28,'2Рабочее время'!$A$1:$C$50,3,FALSE)))))),0))))))</f>
        <v>0</v>
      </c>
      <c r="S28" s="91" t="s">
        <v>18</v>
      </c>
      <c r="T28" s="91"/>
      <c r="U28" s="39">
        <v>1</v>
      </c>
      <c r="V28" s="17">
        <f t="shared" si="1"/>
        <v>0</v>
      </c>
      <c r="W28" s="17">
        <f t="shared" si="3"/>
        <v>0</v>
      </c>
    </row>
    <row r="29" spans="1:23" ht="54" customHeight="1" x14ac:dyDescent="0.25">
      <c r="A29" s="28">
        <v>28</v>
      </c>
      <c r="B29" s="28"/>
      <c r="C29" s="28"/>
      <c r="D29" s="27"/>
      <c r="E29" s="44"/>
      <c r="F29" s="83"/>
      <c r="G29" s="85"/>
      <c r="H29" s="27"/>
      <c r="I29" s="27"/>
      <c r="J29" s="27"/>
      <c r="K29" s="17">
        <f t="shared" si="0"/>
        <v>0</v>
      </c>
      <c r="L29" s="88"/>
      <c r="M29" s="72"/>
      <c r="N29" s="72"/>
      <c r="O29" s="90"/>
      <c r="P29" s="72"/>
      <c r="Q29" s="72"/>
      <c r="R29" s="81">
        <f>IF(OR(COUNTA(L29:N29)&gt;=2,COUNTA(O29:Q29)&gt;=2),"ошибка",(IF((AND(COUNTA(L29:N29)=1,L29&gt;0)),L29*60*VLOOKUP(D29,'2Рабочее время'!$A:$L,4,FALSE)*((IF(VLOOKUP(D29,'2Рабочее время'!$A$1:$C$50,2,FALSE)&gt;0,VLOOKUP(D29,'2Рабочее время'!$A$1:$C$50,2,FALSE),VLOOKUP(D29,'2Рабочее время'!$A$1:$C$50,3,FALSE)))),IF((AND(COUNTA(L29:N29)=1,M29&gt;0)),M29*((IF(VLOOKUP(D29,'2Рабочее время'!$A$1:$C$50,2,FALSE)&gt;0,VLOOKUP(D29,'2Рабочее время'!$A$1:$C$50,2,FALSE),VLOOKUP(D29,'2Рабочее время'!$A$1:$C$50,3,FALSE)))),IF((AND(COUNTA(L29:N29)=1,N29&gt;0)),N29*T29*IF(S29=0,0,IF(S29="Количество в месяц",1,IF(S29="Количество в неделю",4.285,IF(S29="Количество в день",IF(VLOOKUP(D29,'2Рабочее время'!$A$1:$C$50,2,FALSE)&gt;0,VLOOKUP(D29,'2Рабочее время'!$A$1:$C$50,2,FALSE),VLOOKUP(D29,'2Рабочее время'!$A$1:$C$50,3,FALSE)))))),0)))+IF((AND(COUNTA(O29:Q29)=1,O29&gt;0)),O29*60*VLOOKUP(D29,'2Рабочее время'!$A:$L,4,FALSE)*((IF(VLOOKUP(D29,'2Рабочее время'!$A$1:$C$50,2,FALSE)&gt;0,VLOOKUP(D29,'2Рабочее время'!$A$1:$C$50,2,FALSE),VLOOKUP(D29,'2Рабочее время'!$A$1:$C$50,3,FALSE)))),IF((AND(COUNTA(L29:N29)=1,M29&gt;0)),M29*((IF(VLOOKUP(D29,'2Рабочее время'!$A$1:$C$50,2,FALSE)&gt;0,VLOOKUP(D29,'2Рабочее время'!$A$1:$C$50,2,FALSE),VLOOKUP(D29,'2Рабочее время'!$A$1:$C$50,3,FALSE)))),IF((AND(COUNTA(O29:Q29)=1,P29&gt;0)),P29*((IF(VLOOKUP(D29,'2Рабочее время'!$A$1:$C$50,2,FALSE)&gt;0,VLOOKUP(D29,'2Рабочее время'!$A$1:$C$50,2,FALSE),VLOOKUP(D29,'2Рабочее время'!$A$1:$C$50,3,FALSE)))),IF((AND(COUNTA(O29:Q29)=1,Q29&gt;0)),Q29*T29*IF(S29=0,0,IF(S29="Количество в месяц",1,IF(S29="Количество в неделю",4.285,IF(S29="Количество в день",IF(VLOOKUP(D29,'2Рабочее время'!$A$1:$C$50,2,FALSE)&gt;0,VLOOKUP(D29,'2Рабочее время'!$A$1:$C$50,2,FALSE),VLOOKUP(D29,'2Рабочее время'!$A$1:$C$50,3,FALSE)))))),0))))))</f>
        <v>0</v>
      </c>
      <c r="S29" s="91" t="s">
        <v>22</v>
      </c>
      <c r="T29" s="91"/>
      <c r="U29" s="39">
        <v>1</v>
      </c>
      <c r="V29" s="17">
        <f t="shared" si="1"/>
        <v>0</v>
      </c>
      <c r="W29" s="17">
        <f t="shared" si="3"/>
        <v>0</v>
      </c>
    </row>
    <row r="30" spans="1:23" ht="54" customHeight="1" x14ac:dyDescent="0.25">
      <c r="A30" s="28">
        <v>29</v>
      </c>
      <c r="B30" s="28"/>
      <c r="C30" s="28"/>
      <c r="D30" s="27"/>
      <c r="E30" s="44"/>
      <c r="F30" s="83"/>
      <c r="G30" s="85"/>
      <c r="H30" s="27"/>
      <c r="I30" s="27"/>
      <c r="J30" s="27"/>
      <c r="K30" s="17">
        <f t="shared" si="0"/>
        <v>0</v>
      </c>
      <c r="L30" s="88"/>
      <c r="M30" s="72"/>
      <c r="N30" s="72"/>
      <c r="O30" s="90"/>
      <c r="P30" s="72"/>
      <c r="Q30" s="72"/>
      <c r="R30" s="81">
        <f>IF(OR(COUNTA(L30:N30)&gt;=2,COUNTA(O30:Q30)&gt;=2),"ошибка",(IF((AND(COUNTA(L30:N30)=1,L30&gt;0)),L30*60*VLOOKUP(D30,'2Рабочее время'!$A:$L,4,FALSE)*((IF(VLOOKUP(D30,'2Рабочее время'!$A$1:$C$50,2,FALSE)&gt;0,VLOOKUP(D30,'2Рабочее время'!$A$1:$C$50,2,FALSE),VLOOKUP(D30,'2Рабочее время'!$A$1:$C$50,3,FALSE)))),IF((AND(COUNTA(L30:N30)=1,M30&gt;0)),M30*((IF(VLOOKUP(D30,'2Рабочее время'!$A$1:$C$50,2,FALSE)&gt;0,VLOOKUP(D30,'2Рабочее время'!$A$1:$C$50,2,FALSE),VLOOKUP(D30,'2Рабочее время'!$A$1:$C$50,3,FALSE)))),IF((AND(COUNTA(L30:N30)=1,N30&gt;0)),N30*T30*IF(S30=0,0,IF(S30="Количество в месяц",1,IF(S30="Количество в неделю",4.285,IF(S30="Количество в день",IF(VLOOKUP(D30,'2Рабочее время'!$A$1:$C$50,2,FALSE)&gt;0,VLOOKUP(D30,'2Рабочее время'!$A$1:$C$50,2,FALSE),VLOOKUP(D30,'2Рабочее время'!$A$1:$C$50,3,FALSE)))))),0)))+IF((AND(COUNTA(O30:Q30)=1,O30&gt;0)),O30*60*VLOOKUP(D30,'2Рабочее время'!$A:$L,4,FALSE)*((IF(VLOOKUP(D30,'2Рабочее время'!$A$1:$C$50,2,FALSE)&gt;0,VLOOKUP(D30,'2Рабочее время'!$A$1:$C$50,2,FALSE),VLOOKUP(D30,'2Рабочее время'!$A$1:$C$50,3,FALSE)))),IF((AND(COUNTA(L30:N30)=1,M30&gt;0)),M30*((IF(VLOOKUP(D30,'2Рабочее время'!$A$1:$C$50,2,FALSE)&gt;0,VLOOKUP(D30,'2Рабочее время'!$A$1:$C$50,2,FALSE),VLOOKUP(D30,'2Рабочее время'!$A$1:$C$50,3,FALSE)))),IF((AND(COUNTA(O30:Q30)=1,P30&gt;0)),P30*((IF(VLOOKUP(D30,'2Рабочее время'!$A$1:$C$50,2,FALSE)&gt;0,VLOOKUP(D30,'2Рабочее время'!$A$1:$C$50,2,FALSE),VLOOKUP(D30,'2Рабочее время'!$A$1:$C$50,3,FALSE)))),IF((AND(COUNTA(O30:Q30)=1,Q30&gt;0)),Q30*T30*IF(S30=0,0,IF(S30="Количество в месяц",1,IF(S30="Количество в неделю",4.285,IF(S30="Количество в день",IF(VLOOKUP(D30,'2Рабочее время'!$A$1:$C$50,2,FALSE)&gt;0,VLOOKUP(D30,'2Рабочее время'!$A$1:$C$50,2,FALSE),VLOOKUP(D30,'2Рабочее время'!$A$1:$C$50,3,FALSE)))))),0))))))</f>
        <v>0</v>
      </c>
      <c r="S30" s="91" t="s">
        <v>18</v>
      </c>
      <c r="T30" s="91"/>
      <c r="U30" s="39">
        <v>1</v>
      </c>
      <c r="V30" s="17">
        <f t="shared" si="1"/>
        <v>0</v>
      </c>
      <c r="W30" s="17">
        <f t="shared" si="3"/>
        <v>0</v>
      </c>
    </row>
    <row r="31" spans="1:23" ht="54" customHeight="1" x14ac:dyDescent="0.25">
      <c r="A31" s="28">
        <v>30</v>
      </c>
      <c r="B31" s="28"/>
      <c r="C31" s="28"/>
      <c r="D31" s="27"/>
      <c r="E31" s="44"/>
      <c r="F31" s="83"/>
      <c r="G31" s="83"/>
      <c r="H31" s="27"/>
      <c r="I31" s="27"/>
      <c r="J31" s="27"/>
      <c r="K31" s="17">
        <f t="shared" si="0"/>
        <v>0</v>
      </c>
      <c r="L31" s="88"/>
      <c r="M31" s="72"/>
      <c r="N31" s="72"/>
      <c r="O31" s="90"/>
      <c r="P31" s="72"/>
      <c r="Q31" s="72"/>
      <c r="R31" s="81">
        <f>IF(OR(COUNTA(L31:N31)&gt;=2,COUNTA(O31:Q31)&gt;=2),"ошибка",(IF((AND(COUNTA(L31:N31)=1,L31&gt;0)),L31*60*VLOOKUP(D31,'2Рабочее время'!$A:$L,4,FALSE)*((IF(VLOOKUP(D31,'2Рабочее время'!$A$1:$C$50,2,FALSE)&gt;0,VLOOKUP(D31,'2Рабочее время'!$A$1:$C$50,2,FALSE),VLOOKUP(D31,'2Рабочее время'!$A$1:$C$50,3,FALSE)))),IF((AND(COUNTA(L31:N31)=1,M31&gt;0)),M31*((IF(VLOOKUP(D31,'2Рабочее время'!$A$1:$C$50,2,FALSE)&gt;0,VLOOKUP(D31,'2Рабочее время'!$A$1:$C$50,2,FALSE),VLOOKUP(D31,'2Рабочее время'!$A$1:$C$50,3,FALSE)))),IF((AND(COUNTA(L31:N31)=1,N31&gt;0)),N31*T31*IF(S31=0,0,IF(S31="Количество в месяц",1,IF(S31="Количество в неделю",4.285,IF(S31="Количество в день",IF(VLOOKUP(D31,'2Рабочее время'!$A$1:$C$50,2,FALSE)&gt;0,VLOOKUP(D31,'2Рабочее время'!$A$1:$C$50,2,FALSE),VLOOKUP(D31,'2Рабочее время'!$A$1:$C$50,3,FALSE)))))),0)))+IF((AND(COUNTA(O31:Q31)=1,O31&gt;0)),O31*60*VLOOKUP(D31,'2Рабочее время'!$A:$L,4,FALSE)*((IF(VLOOKUP(D31,'2Рабочее время'!$A$1:$C$50,2,FALSE)&gt;0,VLOOKUP(D31,'2Рабочее время'!$A$1:$C$50,2,FALSE),VLOOKUP(D31,'2Рабочее время'!$A$1:$C$50,3,FALSE)))),IF((AND(COUNTA(L31:N31)=1,M31&gt;0)),M31*((IF(VLOOKUP(D31,'2Рабочее время'!$A$1:$C$50,2,FALSE)&gt;0,VLOOKUP(D31,'2Рабочее время'!$A$1:$C$50,2,FALSE),VLOOKUP(D31,'2Рабочее время'!$A$1:$C$50,3,FALSE)))),IF((AND(COUNTA(O31:Q31)=1,P31&gt;0)),P31*((IF(VLOOKUP(D31,'2Рабочее время'!$A$1:$C$50,2,FALSE)&gt;0,VLOOKUP(D31,'2Рабочее время'!$A$1:$C$50,2,FALSE),VLOOKUP(D31,'2Рабочее время'!$A$1:$C$50,3,FALSE)))),IF((AND(COUNTA(O31:Q31)=1,Q31&gt;0)),Q31*T31*IF(S31=0,0,IF(S31="Количество в месяц",1,IF(S31="Количество в неделю",4.285,IF(S31="Количество в день",IF(VLOOKUP(D31,'2Рабочее время'!$A$1:$C$50,2,FALSE)&gt;0,VLOOKUP(D31,'2Рабочее время'!$A$1:$C$50,2,FALSE),VLOOKUP(D31,'2Рабочее время'!$A$1:$C$50,3,FALSE)))))),0))))))</f>
        <v>0</v>
      </c>
      <c r="S31" s="91" t="s">
        <v>18</v>
      </c>
      <c r="T31" s="91"/>
      <c r="U31" s="39">
        <v>1</v>
      </c>
      <c r="V31" s="17">
        <f t="shared" si="1"/>
        <v>0</v>
      </c>
      <c r="W31" s="17">
        <f t="shared" si="3"/>
        <v>0</v>
      </c>
    </row>
    <row r="32" spans="1:23" ht="54" customHeight="1" x14ac:dyDescent="0.25">
      <c r="A32" s="28">
        <v>31</v>
      </c>
      <c r="B32" s="28"/>
      <c r="C32" s="28"/>
      <c r="D32" s="27"/>
      <c r="E32" s="44"/>
      <c r="F32" s="83"/>
      <c r="G32" s="83"/>
      <c r="H32" s="27"/>
      <c r="I32" s="27"/>
      <c r="J32" s="27"/>
      <c r="K32" s="17">
        <f t="shared" si="0"/>
        <v>0</v>
      </c>
      <c r="L32" s="88"/>
      <c r="M32" s="72"/>
      <c r="N32" s="72"/>
      <c r="O32" s="90"/>
      <c r="P32" s="72"/>
      <c r="Q32" s="72"/>
      <c r="R32" s="81">
        <f>IF(OR(COUNTA(L32:N32)&gt;=2,COUNTA(O32:Q32)&gt;=2),"ошибка",(IF((AND(COUNTA(L32:N32)=1,L32&gt;0)),L32*60*VLOOKUP(D32,'2Рабочее время'!$A:$L,4,FALSE)*((IF(VLOOKUP(D32,'2Рабочее время'!$A$1:$C$50,2,FALSE)&gt;0,VLOOKUP(D32,'2Рабочее время'!$A$1:$C$50,2,FALSE),VLOOKUP(D32,'2Рабочее время'!$A$1:$C$50,3,FALSE)))),IF((AND(COUNTA(L32:N32)=1,M32&gt;0)),M32*((IF(VLOOKUP(D32,'2Рабочее время'!$A$1:$C$50,2,FALSE)&gt;0,VLOOKUP(D32,'2Рабочее время'!$A$1:$C$50,2,FALSE),VLOOKUP(D32,'2Рабочее время'!$A$1:$C$50,3,FALSE)))),IF((AND(COUNTA(L32:N32)=1,N32&gt;0)),N32*T32*IF(S32=0,0,IF(S32="Количество в месяц",1,IF(S32="Количество в неделю",4.285,IF(S32="Количество в день",IF(VLOOKUP(D32,'2Рабочее время'!$A$1:$C$50,2,FALSE)&gt;0,VLOOKUP(D32,'2Рабочее время'!$A$1:$C$50,2,FALSE),VLOOKUP(D32,'2Рабочее время'!$A$1:$C$50,3,FALSE)))))),0)))+IF((AND(COUNTA(O32:Q32)=1,O32&gt;0)),O32*60*VLOOKUP(D32,'2Рабочее время'!$A:$L,4,FALSE)*((IF(VLOOKUP(D32,'2Рабочее время'!$A$1:$C$50,2,FALSE)&gt;0,VLOOKUP(D32,'2Рабочее время'!$A$1:$C$50,2,FALSE),VLOOKUP(D32,'2Рабочее время'!$A$1:$C$50,3,FALSE)))),IF((AND(COUNTA(L32:N32)=1,M32&gt;0)),M32*((IF(VLOOKUP(D32,'2Рабочее время'!$A$1:$C$50,2,FALSE)&gt;0,VLOOKUP(D32,'2Рабочее время'!$A$1:$C$50,2,FALSE),VLOOKUP(D32,'2Рабочее время'!$A$1:$C$50,3,FALSE)))),IF((AND(COUNTA(O32:Q32)=1,P32&gt;0)),P32*((IF(VLOOKUP(D32,'2Рабочее время'!$A$1:$C$50,2,FALSE)&gt;0,VLOOKUP(D32,'2Рабочее время'!$A$1:$C$50,2,FALSE),VLOOKUP(D32,'2Рабочее время'!$A$1:$C$50,3,FALSE)))),IF((AND(COUNTA(O32:Q32)=1,Q32&gt;0)),Q32*T32*IF(S32=0,0,IF(S32="Количество в месяц",1,IF(S32="Количество в неделю",4.285,IF(S32="Количество в день",IF(VLOOKUP(D32,'2Рабочее время'!$A$1:$C$50,2,FALSE)&gt;0,VLOOKUP(D32,'2Рабочее время'!$A$1:$C$50,2,FALSE),VLOOKUP(D32,'2Рабочее время'!$A$1:$C$50,3,FALSE)))))),0))))))</f>
        <v>0</v>
      </c>
      <c r="S32" s="91" t="s">
        <v>22</v>
      </c>
      <c r="T32" s="91"/>
      <c r="U32" s="39">
        <v>1</v>
      </c>
      <c r="V32" s="17">
        <f t="shared" si="1"/>
        <v>0</v>
      </c>
      <c r="W32" s="17">
        <f t="shared" si="3"/>
        <v>0</v>
      </c>
    </row>
    <row r="33" spans="1:23" ht="54" customHeight="1" x14ac:dyDescent="0.25">
      <c r="A33" s="28">
        <v>32</v>
      </c>
      <c r="B33" s="28"/>
      <c r="C33" s="28"/>
      <c r="D33" s="27"/>
      <c r="E33" s="44"/>
      <c r="F33" s="83"/>
      <c r="G33" s="83"/>
      <c r="H33" s="27"/>
      <c r="I33" s="27"/>
      <c r="J33" s="27"/>
      <c r="K33" s="17">
        <f t="shared" si="0"/>
        <v>0</v>
      </c>
      <c r="L33" s="88"/>
      <c r="M33" s="72"/>
      <c r="N33" s="72"/>
      <c r="O33" s="90"/>
      <c r="P33" s="72"/>
      <c r="Q33" s="72"/>
      <c r="R33" s="81">
        <f>IF(OR(COUNTA(L33:N33)&gt;=2,COUNTA(O33:Q33)&gt;=2),"ошибка",(IF((AND(COUNTA(L33:N33)=1,L33&gt;0)),L33*60*VLOOKUP(D33,'2Рабочее время'!$A:$L,4,FALSE)*((IF(VLOOKUP(D33,'2Рабочее время'!$A$1:$C$50,2,FALSE)&gt;0,VLOOKUP(D33,'2Рабочее время'!$A$1:$C$50,2,FALSE),VLOOKUP(D33,'2Рабочее время'!$A$1:$C$50,3,FALSE)))),IF((AND(COUNTA(L33:N33)=1,M33&gt;0)),M33*((IF(VLOOKUP(D33,'2Рабочее время'!$A$1:$C$50,2,FALSE)&gt;0,VLOOKUP(D33,'2Рабочее время'!$A$1:$C$50,2,FALSE),VLOOKUP(D33,'2Рабочее время'!$A$1:$C$50,3,FALSE)))),IF((AND(COUNTA(L33:N33)=1,N33&gt;0)),N33*T33*IF(S33=0,0,IF(S33="Количество в месяц",1,IF(S33="Количество в неделю",4.285,IF(S33="Количество в день",IF(VLOOKUP(D33,'2Рабочее время'!$A$1:$C$50,2,FALSE)&gt;0,VLOOKUP(D33,'2Рабочее время'!$A$1:$C$50,2,FALSE),VLOOKUP(D33,'2Рабочее время'!$A$1:$C$50,3,FALSE)))))),0)))+IF((AND(COUNTA(O33:Q33)=1,O33&gt;0)),O33*60*VLOOKUP(D33,'2Рабочее время'!$A:$L,4,FALSE)*((IF(VLOOKUP(D33,'2Рабочее время'!$A$1:$C$50,2,FALSE)&gt;0,VLOOKUP(D33,'2Рабочее время'!$A$1:$C$50,2,FALSE),VLOOKUP(D33,'2Рабочее время'!$A$1:$C$50,3,FALSE)))),IF((AND(COUNTA(L33:N33)=1,M33&gt;0)),M33*((IF(VLOOKUP(D33,'2Рабочее время'!$A$1:$C$50,2,FALSE)&gt;0,VLOOKUP(D33,'2Рабочее время'!$A$1:$C$50,2,FALSE),VLOOKUP(D33,'2Рабочее время'!$A$1:$C$50,3,FALSE)))),IF((AND(COUNTA(O33:Q33)=1,P33&gt;0)),P33*((IF(VLOOKUP(D33,'2Рабочее время'!$A$1:$C$50,2,FALSE)&gt;0,VLOOKUP(D33,'2Рабочее время'!$A$1:$C$50,2,FALSE),VLOOKUP(D33,'2Рабочее время'!$A$1:$C$50,3,FALSE)))),IF((AND(COUNTA(O33:Q33)=1,Q33&gt;0)),Q33*T33*IF(S33=0,0,IF(S33="Количество в месяц",1,IF(S33="Количество в неделю",4.285,IF(S33="Количество в день",IF(VLOOKUP(D33,'2Рабочее время'!$A$1:$C$50,2,FALSE)&gt;0,VLOOKUP(D33,'2Рабочее время'!$A$1:$C$50,2,FALSE),VLOOKUP(D33,'2Рабочее время'!$A$1:$C$50,3,FALSE)))))),0))))))</f>
        <v>0</v>
      </c>
      <c r="S33" s="91" t="s">
        <v>22</v>
      </c>
      <c r="T33" s="91"/>
      <c r="U33" s="39">
        <v>1</v>
      </c>
      <c r="V33" s="17">
        <f t="shared" si="1"/>
        <v>0</v>
      </c>
      <c r="W33" s="17">
        <f t="shared" si="3"/>
        <v>0</v>
      </c>
    </row>
    <row r="34" spans="1:23" ht="54" customHeight="1" x14ac:dyDescent="0.25">
      <c r="A34" s="28">
        <v>33</v>
      </c>
      <c r="B34" s="28"/>
      <c r="C34" s="28"/>
      <c r="D34" s="27"/>
      <c r="E34" s="44"/>
      <c r="F34" s="83"/>
      <c r="G34" s="83"/>
      <c r="H34" s="27"/>
      <c r="I34" s="27"/>
      <c r="J34" s="27"/>
      <c r="K34" s="17">
        <f t="shared" si="0"/>
        <v>0</v>
      </c>
      <c r="L34" s="88"/>
      <c r="M34" s="72"/>
      <c r="N34" s="72"/>
      <c r="O34" s="90"/>
      <c r="P34" s="72"/>
      <c r="Q34" s="72"/>
      <c r="R34" s="81">
        <f>IF(OR(COUNTA(L34:N34)&gt;=2,COUNTA(O34:Q34)&gt;=2),"ошибка",(IF((AND(COUNTA(L34:N34)=1,L34&gt;0)),L34*60*VLOOKUP(D34,'2Рабочее время'!$A:$L,4,FALSE)*((IF(VLOOKUP(D34,'2Рабочее время'!$A$1:$C$50,2,FALSE)&gt;0,VLOOKUP(D34,'2Рабочее время'!$A$1:$C$50,2,FALSE),VLOOKUP(D34,'2Рабочее время'!$A$1:$C$50,3,FALSE)))),IF((AND(COUNTA(L34:N34)=1,M34&gt;0)),M34*((IF(VLOOKUP(D34,'2Рабочее время'!$A$1:$C$50,2,FALSE)&gt;0,VLOOKUP(D34,'2Рабочее время'!$A$1:$C$50,2,FALSE),VLOOKUP(D34,'2Рабочее время'!$A$1:$C$50,3,FALSE)))),IF((AND(COUNTA(L34:N34)=1,N34&gt;0)),N34*T34*IF(S34=0,0,IF(S34="Количество в месяц",1,IF(S34="Количество в неделю",4.285,IF(S34="Количество в день",IF(VLOOKUP(D34,'2Рабочее время'!$A$1:$C$50,2,FALSE)&gt;0,VLOOKUP(D34,'2Рабочее время'!$A$1:$C$50,2,FALSE),VLOOKUP(D34,'2Рабочее время'!$A$1:$C$50,3,FALSE)))))),0)))+IF((AND(COUNTA(O34:Q34)=1,O34&gt;0)),O34*60*VLOOKUP(D34,'2Рабочее время'!$A:$L,4,FALSE)*((IF(VLOOKUP(D34,'2Рабочее время'!$A$1:$C$50,2,FALSE)&gt;0,VLOOKUP(D34,'2Рабочее время'!$A$1:$C$50,2,FALSE),VLOOKUP(D34,'2Рабочее время'!$A$1:$C$50,3,FALSE)))),IF((AND(COUNTA(L34:N34)=1,M34&gt;0)),M34*((IF(VLOOKUP(D34,'2Рабочее время'!$A$1:$C$50,2,FALSE)&gt;0,VLOOKUP(D34,'2Рабочее время'!$A$1:$C$50,2,FALSE),VLOOKUP(D34,'2Рабочее время'!$A$1:$C$50,3,FALSE)))),IF((AND(COUNTA(O34:Q34)=1,P34&gt;0)),P34*((IF(VLOOKUP(D34,'2Рабочее время'!$A$1:$C$50,2,FALSE)&gt;0,VLOOKUP(D34,'2Рабочее время'!$A$1:$C$50,2,FALSE),VLOOKUP(D34,'2Рабочее время'!$A$1:$C$50,3,FALSE)))),IF((AND(COUNTA(O34:Q34)=1,Q34&gt;0)),Q34*T34*IF(S34=0,0,IF(S34="Количество в месяц",1,IF(S34="Количество в неделю",4.285,IF(S34="Количество в день",IF(VLOOKUP(D34,'2Рабочее время'!$A$1:$C$50,2,FALSE)&gt;0,VLOOKUP(D34,'2Рабочее время'!$A$1:$C$50,2,FALSE),VLOOKUP(D34,'2Рабочее время'!$A$1:$C$50,3,FALSE)))))),0))))))</f>
        <v>0</v>
      </c>
      <c r="S34" s="91" t="s">
        <v>22</v>
      </c>
      <c r="T34" s="91"/>
      <c r="U34" s="39">
        <v>1</v>
      </c>
      <c r="V34" s="17">
        <f t="shared" si="1"/>
        <v>0</v>
      </c>
      <c r="W34" s="17">
        <f t="shared" si="3"/>
        <v>0</v>
      </c>
    </row>
    <row r="35" spans="1:23" ht="54" customHeight="1" x14ac:dyDescent="0.25">
      <c r="A35" s="28">
        <v>34</v>
      </c>
      <c r="B35" s="28"/>
      <c r="C35" s="28"/>
      <c r="D35" s="27"/>
      <c r="E35" s="44"/>
      <c r="F35" s="83"/>
      <c r="G35" s="83"/>
      <c r="H35" s="27"/>
      <c r="I35" s="27"/>
      <c r="J35" s="27"/>
      <c r="K35" s="17">
        <f t="shared" si="0"/>
        <v>0</v>
      </c>
      <c r="L35" s="88"/>
      <c r="M35" s="72"/>
      <c r="N35" s="72"/>
      <c r="O35" s="90"/>
      <c r="P35" s="72"/>
      <c r="Q35" s="72"/>
      <c r="R35" s="81">
        <f>IF(OR(COUNTA(L35:N35)&gt;=2,COUNTA(O35:Q35)&gt;=2),"ошибка",(IF((AND(COUNTA(L35:N35)=1,L35&gt;0)),L35*60*VLOOKUP(D35,'2Рабочее время'!$A:$L,4,FALSE)*((IF(VLOOKUP(D35,'2Рабочее время'!$A$1:$C$50,2,FALSE)&gt;0,VLOOKUP(D35,'2Рабочее время'!$A$1:$C$50,2,FALSE),VLOOKUP(D35,'2Рабочее время'!$A$1:$C$50,3,FALSE)))),IF((AND(COUNTA(L35:N35)=1,M35&gt;0)),M35*((IF(VLOOKUP(D35,'2Рабочее время'!$A$1:$C$50,2,FALSE)&gt;0,VLOOKUP(D35,'2Рабочее время'!$A$1:$C$50,2,FALSE),VLOOKUP(D35,'2Рабочее время'!$A$1:$C$50,3,FALSE)))),IF((AND(COUNTA(L35:N35)=1,N35&gt;0)),N35*T35*IF(S35=0,0,IF(S35="Количество в месяц",1,IF(S35="Количество в неделю",4.285,IF(S35="Количество в день",IF(VLOOKUP(D35,'2Рабочее время'!$A$1:$C$50,2,FALSE)&gt;0,VLOOKUP(D35,'2Рабочее время'!$A$1:$C$50,2,FALSE),VLOOKUP(D35,'2Рабочее время'!$A$1:$C$50,3,FALSE)))))),0)))+IF((AND(COUNTA(O35:Q35)=1,O35&gt;0)),O35*60*VLOOKUP(D35,'2Рабочее время'!$A:$L,4,FALSE)*((IF(VLOOKUP(D35,'2Рабочее время'!$A$1:$C$50,2,FALSE)&gt;0,VLOOKUP(D35,'2Рабочее время'!$A$1:$C$50,2,FALSE),VLOOKUP(D35,'2Рабочее время'!$A$1:$C$50,3,FALSE)))),IF((AND(COUNTA(L35:N35)=1,M35&gt;0)),M35*((IF(VLOOKUP(D35,'2Рабочее время'!$A$1:$C$50,2,FALSE)&gt;0,VLOOKUP(D35,'2Рабочее время'!$A$1:$C$50,2,FALSE),VLOOKUP(D35,'2Рабочее время'!$A$1:$C$50,3,FALSE)))),IF((AND(COUNTA(O35:Q35)=1,P35&gt;0)),P35*((IF(VLOOKUP(D35,'2Рабочее время'!$A$1:$C$50,2,FALSE)&gt;0,VLOOKUP(D35,'2Рабочее время'!$A$1:$C$50,2,FALSE),VLOOKUP(D35,'2Рабочее время'!$A$1:$C$50,3,FALSE)))),IF((AND(COUNTA(O35:Q35)=1,Q35&gt;0)),Q35*T35*IF(S35=0,0,IF(S35="Количество в месяц",1,IF(S35="Количество в неделю",4.285,IF(S35="Количество в день",IF(VLOOKUP(D35,'2Рабочее время'!$A$1:$C$50,2,FALSE)&gt;0,VLOOKUP(D35,'2Рабочее время'!$A$1:$C$50,2,FALSE),VLOOKUP(D35,'2Рабочее время'!$A$1:$C$50,3,FALSE)))))),0))))))</f>
        <v>0</v>
      </c>
      <c r="S35" s="91" t="s">
        <v>22</v>
      </c>
      <c r="T35" s="91"/>
      <c r="U35" s="39">
        <v>1</v>
      </c>
      <c r="V35" s="17">
        <f t="shared" si="1"/>
        <v>0</v>
      </c>
      <c r="W35" s="17">
        <f t="shared" si="3"/>
        <v>0</v>
      </c>
    </row>
    <row r="36" spans="1:23" ht="54" customHeight="1" x14ac:dyDescent="0.25">
      <c r="A36" s="28">
        <v>35</v>
      </c>
      <c r="B36" s="28"/>
      <c r="C36" s="28"/>
      <c r="D36" s="27"/>
      <c r="E36" s="44"/>
      <c r="F36" s="83"/>
      <c r="G36" s="83"/>
      <c r="H36" s="27"/>
      <c r="I36" s="27"/>
      <c r="J36" s="27"/>
      <c r="K36" s="17">
        <f t="shared" si="0"/>
        <v>0</v>
      </c>
      <c r="L36" s="88"/>
      <c r="M36" s="72"/>
      <c r="N36" s="72"/>
      <c r="O36" s="90"/>
      <c r="P36" s="72"/>
      <c r="Q36" s="72"/>
      <c r="R36" s="81">
        <f>IF(OR(COUNTA(L36:N36)&gt;=2,COUNTA(O36:Q36)&gt;=2),"ошибка",(IF((AND(COUNTA(L36:N36)=1,L36&gt;0)),L36*60*VLOOKUP(D36,'2Рабочее время'!$A:$L,4,FALSE)*((IF(VLOOKUP(D36,'2Рабочее время'!$A$1:$C$50,2,FALSE)&gt;0,VLOOKUP(D36,'2Рабочее время'!$A$1:$C$50,2,FALSE),VLOOKUP(D36,'2Рабочее время'!$A$1:$C$50,3,FALSE)))),IF((AND(COUNTA(L36:N36)=1,M36&gt;0)),M36*((IF(VLOOKUP(D36,'2Рабочее время'!$A$1:$C$50,2,FALSE)&gt;0,VLOOKUP(D36,'2Рабочее время'!$A$1:$C$50,2,FALSE),VLOOKUP(D36,'2Рабочее время'!$A$1:$C$50,3,FALSE)))),IF((AND(COUNTA(L36:N36)=1,N36&gt;0)),N36*T36*IF(S36=0,0,IF(S36="Количество в месяц",1,IF(S36="Количество в неделю",4.285,IF(S36="Количество в день",IF(VLOOKUP(D36,'2Рабочее время'!$A$1:$C$50,2,FALSE)&gt;0,VLOOKUP(D36,'2Рабочее время'!$A$1:$C$50,2,FALSE),VLOOKUP(D36,'2Рабочее время'!$A$1:$C$50,3,FALSE)))))),0)))+IF((AND(COUNTA(O36:Q36)=1,O36&gt;0)),O36*60*VLOOKUP(D36,'2Рабочее время'!$A:$L,4,FALSE)*((IF(VLOOKUP(D36,'2Рабочее время'!$A$1:$C$50,2,FALSE)&gt;0,VLOOKUP(D36,'2Рабочее время'!$A$1:$C$50,2,FALSE),VLOOKUP(D36,'2Рабочее время'!$A$1:$C$50,3,FALSE)))),IF((AND(COUNTA(L36:N36)=1,M36&gt;0)),M36*((IF(VLOOKUP(D36,'2Рабочее время'!$A$1:$C$50,2,FALSE)&gt;0,VLOOKUP(D36,'2Рабочее время'!$A$1:$C$50,2,FALSE),VLOOKUP(D36,'2Рабочее время'!$A$1:$C$50,3,FALSE)))),IF((AND(COUNTA(O36:Q36)=1,P36&gt;0)),P36*((IF(VLOOKUP(D36,'2Рабочее время'!$A$1:$C$50,2,FALSE)&gt;0,VLOOKUP(D36,'2Рабочее время'!$A$1:$C$50,2,FALSE),VLOOKUP(D36,'2Рабочее время'!$A$1:$C$50,3,FALSE)))),IF((AND(COUNTA(O36:Q36)=1,Q36&gt;0)),Q36*T36*IF(S36=0,0,IF(S36="Количество в месяц",1,IF(S36="Количество в неделю",4.285,IF(S36="Количество в день",IF(VLOOKUP(D36,'2Рабочее время'!$A$1:$C$50,2,FALSE)&gt;0,VLOOKUP(D36,'2Рабочее время'!$A$1:$C$50,2,FALSE),VLOOKUP(D36,'2Рабочее время'!$A$1:$C$50,3,FALSE)))))),0))))))</f>
        <v>0</v>
      </c>
      <c r="S36" s="91" t="s">
        <v>22</v>
      </c>
      <c r="T36" s="91"/>
      <c r="U36" s="39">
        <v>1</v>
      </c>
      <c r="V36" s="17">
        <f t="shared" si="1"/>
        <v>0</v>
      </c>
      <c r="W36" s="17">
        <f t="shared" si="3"/>
        <v>0</v>
      </c>
    </row>
    <row r="37" spans="1:23" ht="54" customHeight="1" x14ac:dyDescent="0.25">
      <c r="A37" s="28">
        <v>36</v>
      </c>
      <c r="B37" s="28"/>
      <c r="C37" s="28"/>
      <c r="D37" s="27"/>
      <c r="E37" s="44"/>
      <c r="F37" s="83"/>
      <c r="G37" s="83"/>
      <c r="H37" s="27"/>
      <c r="I37" s="27"/>
      <c r="J37" s="27"/>
      <c r="K37" s="17">
        <f t="shared" si="0"/>
        <v>0</v>
      </c>
      <c r="L37" s="88"/>
      <c r="M37" s="72"/>
      <c r="N37" s="72"/>
      <c r="O37" s="90"/>
      <c r="P37" s="72"/>
      <c r="Q37" s="72"/>
      <c r="R37" s="81">
        <f>IF(OR(COUNTA(L37:N37)&gt;=2,COUNTA(O37:Q37)&gt;=2),"ошибка",(IF((AND(COUNTA(L37:N37)=1,L37&gt;0)),L37*60*VLOOKUP(D37,'2Рабочее время'!$A:$L,4,FALSE)*((IF(VLOOKUP(D37,'2Рабочее время'!$A$1:$C$50,2,FALSE)&gt;0,VLOOKUP(D37,'2Рабочее время'!$A$1:$C$50,2,FALSE),VLOOKUP(D37,'2Рабочее время'!$A$1:$C$50,3,FALSE)))),IF((AND(COUNTA(L37:N37)=1,M37&gt;0)),M37*((IF(VLOOKUP(D37,'2Рабочее время'!$A$1:$C$50,2,FALSE)&gt;0,VLOOKUP(D37,'2Рабочее время'!$A$1:$C$50,2,FALSE),VLOOKUP(D37,'2Рабочее время'!$A$1:$C$50,3,FALSE)))),IF((AND(COUNTA(L37:N37)=1,N37&gt;0)),N37*T37*IF(S37=0,0,IF(S37="Количество в месяц",1,IF(S37="Количество в неделю",4.285,IF(S37="Количество в день",IF(VLOOKUP(D37,'2Рабочее время'!$A$1:$C$50,2,FALSE)&gt;0,VLOOKUP(D37,'2Рабочее время'!$A$1:$C$50,2,FALSE),VLOOKUP(D37,'2Рабочее время'!$A$1:$C$50,3,FALSE)))))),0)))+IF((AND(COUNTA(O37:Q37)=1,O37&gt;0)),O37*60*VLOOKUP(D37,'2Рабочее время'!$A:$L,4,FALSE)*((IF(VLOOKUP(D37,'2Рабочее время'!$A$1:$C$50,2,FALSE)&gt;0,VLOOKUP(D37,'2Рабочее время'!$A$1:$C$50,2,FALSE),VLOOKUP(D37,'2Рабочее время'!$A$1:$C$50,3,FALSE)))),IF((AND(COUNTA(L37:N37)=1,M37&gt;0)),M37*((IF(VLOOKUP(D37,'2Рабочее время'!$A$1:$C$50,2,FALSE)&gt;0,VLOOKUP(D37,'2Рабочее время'!$A$1:$C$50,2,FALSE),VLOOKUP(D37,'2Рабочее время'!$A$1:$C$50,3,FALSE)))),IF((AND(COUNTA(O37:Q37)=1,P37&gt;0)),P37*((IF(VLOOKUP(D37,'2Рабочее время'!$A$1:$C$50,2,FALSE)&gt;0,VLOOKUP(D37,'2Рабочее время'!$A$1:$C$50,2,FALSE),VLOOKUP(D37,'2Рабочее время'!$A$1:$C$50,3,FALSE)))),IF((AND(COUNTA(O37:Q37)=1,Q37&gt;0)),Q37*T37*IF(S37=0,0,IF(S37="Количество в месяц",1,IF(S37="Количество в неделю",4.285,IF(S37="Количество в день",IF(VLOOKUP(D37,'2Рабочее время'!$A$1:$C$50,2,FALSE)&gt;0,VLOOKUP(D37,'2Рабочее время'!$A$1:$C$50,2,FALSE),VLOOKUP(D37,'2Рабочее время'!$A$1:$C$50,3,FALSE)))))),0))))))</f>
        <v>0</v>
      </c>
      <c r="S37" s="91" t="s">
        <v>22</v>
      </c>
      <c r="T37" s="91"/>
      <c r="U37" s="39">
        <v>1</v>
      </c>
      <c r="V37" s="17">
        <f t="shared" si="1"/>
        <v>0</v>
      </c>
      <c r="W37" s="17">
        <f t="shared" si="3"/>
        <v>0</v>
      </c>
    </row>
    <row r="38" spans="1:23" ht="54" customHeight="1" x14ac:dyDescent="0.25">
      <c r="A38" s="28">
        <v>37</v>
      </c>
      <c r="B38" s="28"/>
      <c r="C38" s="28"/>
      <c r="D38" s="27"/>
      <c r="E38" s="44"/>
      <c r="F38" s="83"/>
      <c r="G38" s="83"/>
      <c r="H38" s="27"/>
      <c r="I38" s="27"/>
      <c r="J38" s="27"/>
      <c r="K38" s="17">
        <f t="shared" si="0"/>
        <v>0</v>
      </c>
      <c r="L38" s="88"/>
      <c r="M38" s="72"/>
      <c r="N38" s="72"/>
      <c r="O38" s="90"/>
      <c r="P38" s="72"/>
      <c r="Q38" s="72"/>
      <c r="R38" s="81">
        <f>IF(OR(COUNTA(L38:N38)&gt;=2,COUNTA(O38:Q38)&gt;=2),"ошибка",(IF((AND(COUNTA(L38:N38)=1,L38&gt;0)),L38*60*VLOOKUP(D38,'2Рабочее время'!$A:$L,4,FALSE)*((IF(VLOOKUP(D38,'2Рабочее время'!$A$1:$C$50,2,FALSE)&gt;0,VLOOKUP(D38,'2Рабочее время'!$A$1:$C$50,2,FALSE),VLOOKUP(D38,'2Рабочее время'!$A$1:$C$50,3,FALSE)))),IF((AND(COUNTA(L38:N38)=1,M38&gt;0)),M38*((IF(VLOOKUP(D38,'2Рабочее время'!$A$1:$C$50,2,FALSE)&gt;0,VLOOKUP(D38,'2Рабочее время'!$A$1:$C$50,2,FALSE),VLOOKUP(D38,'2Рабочее время'!$A$1:$C$50,3,FALSE)))),IF((AND(COUNTA(L38:N38)=1,N38&gt;0)),N38*T38*IF(S38=0,0,IF(S38="Количество в месяц",1,IF(S38="Количество в неделю",4.285,IF(S38="Количество в день",IF(VLOOKUP(D38,'2Рабочее время'!$A$1:$C$50,2,FALSE)&gt;0,VLOOKUP(D38,'2Рабочее время'!$A$1:$C$50,2,FALSE),VLOOKUP(D38,'2Рабочее время'!$A$1:$C$50,3,FALSE)))))),0)))+IF((AND(COUNTA(O38:Q38)=1,O38&gt;0)),O38*60*VLOOKUP(D38,'2Рабочее время'!$A:$L,4,FALSE)*((IF(VLOOKUP(D38,'2Рабочее время'!$A$1:$C$50,2,FALSE)&gt;0,VLOOKUP(D38,'2Рабочее время'!$A$1:$C$50,2,FALSE),VLOOKUP(D38,'2Рабочее время'!$A$1:$C$50,3,FALSE)))),IF((AND(COUNTA(L38:N38)=1,M38&gt;0)),M38*((IF(VLOOKUP(D38,'2Рабочее время'!$A$1:$C$50,2,FALSE)&gt;0,VLOOKUP(D38,'2Рабочее время'!$A$1:$C$50,2,FALSE),VLOOKUP(D38,'2Рабочее время'!$A$1:$C$50,3,FALSE)))),IF((AND(COUNTA(O38:Q38)=1,P38&gt;0)),P38*((IF(VLOOKUP(D38,'2Рабочее время'!$A$1:$C$50,2,FALSE)&gt;0,VLOOKUP(D38,'2Рабочее время'!$A$1:$C$50,2,FALSE),VLOOKUP(D38,'2Рабочее время'!$A$1:$C$50,3,FALSE)))),IF((AND(COUNTA(O38:Q38)=1,Q38&gt;0)),Q38*T38*IF(S38=0,0,IF(S38="Количество в месяц",1,IF(S38="Количество в неделю",4.285,IF(S38="Количество в день",IF(VLOOKUP(D38,'2Рабочее время'!$A$1:$C$50,2,FALSE)&gt;0,VLOOKUP(D38,'2Рабочее время'!$A$1:$C$50,2,FALSE),VLOOKUP(D38,'2Рабочее время'!$A$1:$C$50,3,FALSE)))))),0))))))</f>
        <v>0</v>
      </c>
      <c r="S38" s="91" t="s">
        <v>22</v>
      </c>
      <c r="T38" s="91"/>
      <c r="U38" s="39">
        <v>1</v>
      </c>
      <c r="V38" s="17">
        <f t="shared" si="1"/>
        <v>0</v>
      </c>
      <c r="W38" s="17">
        <f t="shared" si="3"/>
        <v>0</v>
      </c>
    </row>
    <row r="39" spans="1:23" ht="54" customHeight="1" x14ac:dyDescent="0.25">
      <c r="A39" s="28">
        <v>38</v>
      </c>
      <c r="B39" s="28"/>
      <c r="C39" s="28"/>
      <c r="D39" s="27"/>
      <c r="E39" s="44"/>
      <c r="F39" s="83"/>
      <c r="G39" s="83"/>
      <c r="H39" s="27"/>
      <c r="I39" s="27"/>
      <c r="J39" s="27"/>
      <c r="K39" s="17">
        <f t="shared" si="0"/>
        <v>0</v>
      </c>
      <c r="L39" s="88"/>
      <c r="M39" s="72"/>
      <c r="N39" s="72"/>
      <c r="O39" s="90"/>
      <c r="P39" s="72"/>
      <c r="Q39" s="72"/>
      <c r="R39" s="81">
        <f>IF(OR(COUNTA(L39:N39)&gt;=2,COUNTA(O39:Q39)&gt;=2),"ошибка",(IF((AND(COUNTA(L39:N39)=1,L39&gt;0)),L39*60*VLOOKUP(D39,'2Рабочее время'!$A:$L,4,FALSE)*((IF(VLOOKUP(D39,'2Рабочее время'!$A$1:$C$50,2,FALSE)&gt;0,VLOOKUP(D39,'2Рабочее время'!$A$1:$C$50,2,FALSE),VLOOKUP(D39,'2Рабочее время'!$A$1:$C$50,3,FALSE)))),IF((AND(COUNTA(L39:N39)=1,M39&gt;0)),M39*((IF(VLOOKUP(D39,'2Рабочее время'!$A$1:$C$50,2,FALSE)&gt;0,VLOOKUP(D39,'2Рабочее время'!$A$1:$C$50,2,FALSE),VLOOKUP(D39,'2Рабочее время'!$A$1:$C$50,3,FALSE)))),IF((AND(COUNTA(L39:N39)=1,N39&gt;0)),N39*T39*IF(S39=0,0,IF(S39="Количество в месяц",1,IF(S39="Количество в неделю",4.285,IF(S39="Количество в день",IF(VLOOKUP(D39,'2Рабочее время'!$A$1:$C$50,2,FALSE)&gt;0,VLOOKUP(D39,'2Рабочее время'!$A$1:$C$50,2,FALSE),VLOOKUP(D39,'2Рабочее время'!$A$1:$C$50,3,FALSE)))))),0)))+IF((AND(COUNTA(O39:Q39)=1,O39&gt;0)),O39*60*VLOOKUP(D39,'2Рабочее время'!$A:$L,4,FALSE)*((IF(VLOOKUP(D39,'2Рабочее время'!$A$1:$C$50,2,FALSE)&gt;0,VLOOKUP(D39,'2Рабочее время'!$A$1:$C$50,2,FALSE),VLOOKUP(D39,'2Рабочее время'!$A$1:$C$50,3,FALSE)))),IF((AND(COUNTA(L39:N39)=1,M39&gt;0)),M39*((IF(VLOOKUP(D39,'2Рабочее время'!$A$1:$C$50,2,FALSE)&gt;0,VLOOKUP(D39,'2Рабочее время'!$A$1:$C$50,2,FALSE),VLOOKUP(D39,'2Рабочее время'!$A$1:$C$50,3,FALSE)))),IF((AND(COUNTA(O39:Q39)=1,P39&gt;0)),P39*((IF(VLOOKUP(D39,'2Рабочее время'!$A$1:$C$50,2,FALSE)&gt;0,VLOOKUP(D39,'2Рабочее время'!$A$1:$C$50,2,FALSE),VLOOKUP(D39,'2Рабочее время'!$A$1:$C$50,3,FALSE)))),IF((AND(COUNTA(O39:Q39)=1,Q39&gt;0)),Q39*T39*IF(S39=0,0,IF(S39="Количество в месяц",1,IF(S39="Количество в неделю",4.285,IF(S39="Количество в день",IF(VLOOKUP(D39,'2Рабочее время'!$A$1:$C$50,2,FALSE)&gt;0,VLOOKUP(D39,'2Рабочее время'!$A$1:$C$50,2,FALSE),VLOOKUP(D39,'2Рабочее время'!$A$1:$C$50,3,FALSE)))))),0))))))</f>
        <v>0</v>
      </c>
      <c r="S39" s="91" t="s">
        <v>22</v>
      </c>
      <c r="T39" s="91"/>
      <c r="U39" s="39">
        <v>1</v>
      </c>
      <c r="V39" s="17">
        <f t="shared" si="1"/>
        <v>0</v>
      </c>
      <c r="W39" s="17">
        <f t="shared" si="3"/>
        <v>0</v>
      </c>
    </row>
    <row r="40" spans="1:23" ht="54" customHeight="1" x14ac:dyDescent="0.25">
      <c r="A40" s="28">
        <v>39</v>
      </c>
      <c r="B40" s="28"/>
      <c r="C40" s="28"/>
      <c r="D40" s="27"/>
      <c r="E40" s="44"/>
      <c r="F40" s="83"/>
      <c r="G40" s="83"/>
      <c r="H40" s="27"/>
      <c r="I40" s="27"/>
      <c r="J40" s="27"/>
      <c r="K40" s="17">
        <f t="shared" si="0"/>
        <v>0</v>
      </c>
      <c r="L40" s="88"/>
      <c r="M40" s="72"/>
      <c r="N40" s="72"/>
      <c r="O40" s="90"/>
      <c r="P40" s="72"/>
      <c r="Q40" s="72"/>
      <c r="R40" s="81">
        <f>IF(OR(COUNTA(L40:N40)&gt;=2,COUNTA(O40:Q40)&gt;=2),"ошибка",(IF((AND(COUNTA(L40:N40)=1,L40&gt;0)),L40*60*VLOOKUP(D40,'2Рабочее время'!$A:$L,4,FALSE)*((IF(VLOOKUP(D40,'2Рабочее время'!$A$1:$C$50,2,FALSE)&gt;0,VLOOKUP(D40,'2Рабочее время'!$A$1:$C$50,2,FALSE),VLOOKUP(D40,'2Рабочее время'!$A$1:$C$50,3,FALSE)))),IF((AND(COUNTA(L40:N40)=1,M40&gt;0)),M40*((IF(VLOOKUP(D40,'2Рабочее время'!$A$1:$C$50,2,FALSE)&gt;0,VLOOKUP(D40,'2Рабочее время'!$A$1:$C$50,2,FALSE),VLOOKUP(D40,'2Рабочее время'!$A$1:$C$50,3,FALSE)))),IF((AND(COUNTA(L40:N40)=1,N40&gt;0)),N40*T40*IF(S40=0,0,IF(S40="Количество в месяц",1,IF(S40="Количество в неделю",4.285,IF(S40="Количество в день",IF(VLOOKUP(D40,'2Рабочее время'!$A$1:$C$50,2,FALSE)&gt;0,VLOOKUP(D40,'2Рабочее время'!$A$1:$C$50,2,FALSE),VLOOKUP(D40,'2Рабочее время'!$A$1:$C$50,3,FALSE)))))),0)))+IF((AND(COUNTA(O40:Q40)=1,O40&gt;0)),O40*60*VLOOKUP(D40,'2Рабочее время'!$A:$L,4,FALSE)*((IF(VLOOKUP(D40,'2Рабочее время'!$A$1:$C$50,2,FALSE)&gt;0,VLOOKUP(D40,'2Рабочее время'!$A$1:$C$50,2,FALSE),VLOOKUP(D40,'2Рабочее время'!$A$1:$C$50,3,FALSE)))),IF((AND(COUNTA(L40:N40)=1,M40&gt;0)),M40*((IF(VLOOKUP(D40,'2Рабочее время'!$A$1:$C$50,2,FALSE)&gt;0,VLOOKUP(D40,'2Рабочее время'!$A$1:$C$50,2,FALSE),VLOOKUP(D40,'2Рабочее время'!$A$1:$C$50,3,FALSE)))),IF((AND(COUNTA(O40:Q40)=1,P40&gt;0)),P40*((IF(VLOOKUP(D40,'2Рабочее время'!$A$1:$C$50,2,FALSE)&gt;0,VLOOKUP(D40,'2Рабочее время'!$A$1:$C$50,2,FALSE),VLOOKUP(D40,'2Рабочее время'!$A$1:$C$50,3,FALSE)))),IF((AND(COUNTA(O40:Q40)=1,Q40&gt;0)),Q40*T40*IF(S40=0,0,IF(S40="Количество в месяц",1,IF(S40="Количество в неделю",4.285,IF(S40="Количество в день",IF(VLOOKUP(D40,'2Рабочее время'!$A$1:$C$50,2,FALSE)&gt;0,VLOOKUP(D40,'2Рабочее время'!$A$1:$C$50,2,FALSE),VLOOKUP(D40,'2Рабочее время'!$A$1:$C$50,3,FALSE)))))),0))))))</f>
        <v>0</v>
      </c>
      <c r="S40" s="91" t="s">
        <v>22</v>
      </c>
      <c r="T40" s="91"/>
      <c r="U40" s="39">
        <v>1</v>
      </c>
      <c r="V40" s="17">
        <f t="shared" si="1"/>
        <v>0</v>
      </c>
      <c r="W40" s="17">
        <f t="shared" si="3"/>
        <v>0</v>
      </c>
    </row>
    <row r="41" spans="1:23" ht="54" customHeight="1" x14ac:dyDescent="0.25">
      <c r="A41" s="28">
        <v>40</v>
      </c>
      <c r="B41" s="28"/>
      <c r="C41" s="28"/>
      <c r="D41" s="27"/>
      <c r="E41" s="44"/>
      <c r="F41" s="83"/>
      <c r="G41" s="83"/>
      <c r="H41" s="27"/>
      <c r="I41" s="27"/>
      <c r="J41" s="27"/>
      <c r="K41" s="17">
        <f t="shared" si="0"/>
        <v>0</v>
      </c>
      <c r="L41" s="88"/>
      <c r="M41" s="72"/>
      <c r="N41" s="72"/>
      <c r="O41" s="90"/>
      <c r="P41" s="72"/>
      <c r="Q41" s="72"/>
      <c r="R41" s="81">
        <f>IF(OR(COUNTA(L41:N41)&gt;=2,COUNTA(O41:Q41)&gt;=2),"ошибка",(IF((AND(COUNTA(L41:N41)=1,L41&gt;0)),L41*60*VLOOKUP(D41,'2Рабочее время'!$A:$L,4,FALSE)*((IF(VLOOKUP(D41,'2Рабочее время'!$A$1:$C$50,2,FALSE)&gt;0,VLOOKUP(D41,'2Рабочее время'!$A$1:$C$50,2,FALSE),VLOOKUP(D41,'2Рабочее время'!$A$1:$C$50,3,FALSE)))),IF((AND(COUNTA(L41:N41)=1,M41&gt;0)),M41*((IF(VLOOKUP(D41,'2Рабочее время'!$A$1:$C$50,2,FALSE)&gt;0,VLOOKUP(D41,'2Рабочее время'!$A$1:$C$50,2,FALSE),VLOOKUP(D41,'2Рабочее время'!$A$1:$C$50,3,FALSE)))),IF((AND(COUNTA(L41:N41)=1,N41&gt;0)),N41*T41*IF(S41=0,0,IF(S41="Количество в месяц",1,IF(S41="Количество в неделю",4.285,IF(S41="Количество в день",IF(VLOOKUP(D41,'2Рабочее время'!$A$1:$C$50,2,FALSE)&gt;0,VLOOKUP(D41,'2Рабочее время'!$A$1:$C$50,2,FALSE),VLOOKUP(D41,'2Рабочее время'!$A$1:$C$50,3,FALSE)))))),0)))+IF((AND(COUNTA(O41:Q41)=1,O41&gt;0)),O41*60*VLOOKUP(D41,'2Рабочее время'!$A:$L,4,FALSE)*((IF(VLOOKUP(D41,'2Рабочее время'!$A$1:$C$50,2,FALSE)&gt;0,VLOOKUP(D41,'2Рабочее время'!$A$1:$C$50,2,FALSE),VLOOKUP(D41,'2Рабочее время'!$A$1:$C$50,3,FALSE)))),IF((AND(COUNTA(L41:N41)=1,M41&gt;0)),M41*((IF(VLOOKUP(D41,'2Рабочее время'!$A$1:$C$50,2,FALSE)&gt;0,VLOOKUP(D41,'2Рабочее время'!$A$1:$C$50,2,FALSE),VLOOKUP(D41,'2Рабочее время'!$A$1:$C$50,3,FALSE)))),IF((AND(COUNTA(O41:Q41)=1,P41&gt;0)),P41*((IF(VLOOKUP(D41,'2Рабочее время'!$A$1:$C$50,2,FALSE)&gt;0,VLOOKUP(D41,'2Рабочее время'!$A$1:$C$50,2,FALSE),VLOOKUP(D41,'2Рабочее время'!$A$1:$C$50,3,FALSE)))),IF((AND(COUNTA(O41:Q41)=1,Q41&gt;0)),Q41*T41*IF(S41=0,0,IF(S41="Количество в месяц",1,IF(S41="Количество в неделю",4.285,IF(S41="Количество в день",IF(VLOOKUP(D41,'2Рабочее время'!$A$1:$C$50,2,FALSE)&gt;0,VLOOKUP(D41,'2Рабочее время'!$A$1:$C$50,2,FALSE),VLOOKUP(D41,'2Рабочее время'!$A$1:$C$50,3,FALSE)))))),0))))))</f>
        <v>0</v>
      </c>
      <c r="S41" s="91" t="s">
        <v>22</v>
      </c>
      <c r="T41" s="91"/>
      <c r="U41" s="39">
        <v>1</v>
      </c>
      <c r="V41" s="17">
        <f t="shared" si="1"/>
        <v>0</v>
      </c>
      <c r="W41" s="17">
        <f t="shared" si="3"/>
        <v>0</v>
      </c>
    </row>
    <row r="42" spans="1:23" ht="54" customHeight="1" x14ac:dyDescent="0.25">
      <c r="A42" s="28">
        <v>41</v>
      </c>
      <c r="B42" s="28"/>
      <c r="C42" s="28"/>
      <c r="D42" s="27"/>
      <c r="E42" s="44"/>
      <c r="F42" s="83"/>
      <c r="G42" s="83"/>
      <c r="H42" s="27"/>
      <c r="I42" s="27"/>
      <c r="J42" s="27"/>
      <c r="K42" s="17">
        <f t="shared" si="0"/>
        <v>0</v>
      </c>
      <c r="L42" s="88"/>
      <c r="M42" s="72"/>
      <c r="N42" s="72"/>
      <c r="O42" s="90"/>
      <c r="P42" s="72"/>
      <c r="Q42" s="72"/>
      <c r="R42" s="81">
        <f>IF(OR(COUNTA(L42:N42)&gt;=2,COUNTA(O42:Q42)&gt;=2),"ошибка",(IF((AND(COUNTA(L42:N42)=1,L42&gt;0)),L42*60*VLOOKUP(D42,'2Рабочее время'!$A:$L,4,FALSE)*((IF(VLOOKUP(D42,'2Рабочее время'!$A$1:$C$50,2,FALSE)&gt;0,VLOOKUP(D42,'2Рабочее время'!$A$1:$C$50,2,FALSE),VLOOKUP(D42,'2Рабочее время'!$A$1:$C$50,3,FALSE)))),IF((AND(COUNTA(L42:N42)=1,M42&gt;0)),M42*((IF(VLOOKUP(D42,'2Рабочее время'!$A$1:$C$50,2,FALSE)&gt;0,VLOOKUP(D42,'2Рабочее время'!$A$1:$C$50,2,FALSE),VLOOKUP(D42,'2Рабочее время'!$A$1:$C$50,3,FALSE)))),IF((AND(COUNTA(L42:N42)=1,N42&gt;0)),N42*T42*IF(S42=0,0,IF(S42="Количество в месяц",1,IF(S42="Количество в неделю",4.285,IF(S42="Количество в день",IF(VLOOKUP(D42,'2Рабочее время'!$A$1:$C$50,2,FALSE)&gt;0,VLOOKUP(D42,'2Рабочее время'!$A$1:$C$50,2,FALSE),VLOOKUP(D42,'2Рабочее время'!$A$1:$C$50,3,FALSE)))))),0)))+IF((AND(COUNTA(O42:Q42)=1,O42&gt;0)),O42*60*VLOOKUP(D42,'2Рабочее время'!$A:$L,4,FALSE)*((IF(VLOOKUP(D42,'2Рабочее время'!$A$1:$C$50,2,FALSE)&gt;0,VLOOKUP(D42,'2Рабочее время'!$A$1:$C$50,2,FALSE),VLOOKUP(D42,'2Рабочее время'!$A$1:$C$50,3,FALSE)))),IF((AND(COUNTA(L42:N42)=1,M42&gt;0)),M42*((IF(VLOOKUP(D42,'2Рабочее время'!$A$1:$C$50,2,FALSE)&gt;0,VLOOKUP(D42,'2Рабочее время'!$A$1:$C$50,2,FALSE),VLOOKUP(D42,'2Рабочее время'!$A$1:$C$50,3,FALSE)))),IF((AND(COUNTA(O42:Q42)=1,P42&gt;0)),P42*((IF(VLOOKUP(D42,'2Рабочее время'!$A$1:$C$50,2,FALSE)&gt;0,VLOOKUP(D42,'2Рабочее время'!$A$1:$C$50,2,FALSE),VLOOKUP(D42,'2Рабочее время'!$A$1:$C$50,3,FALSE)))),IF((AND(COUNTA(O42:Q42)=1,Q42&gt;0)),Q42*T42*IF(S42=0,0,IF(S42="Количество в месяц",1,IF(S42="Количество в неделю",4.285,IF(S42="Количество в день",IF(VLOOKUP(D42,'2Рабочее время'!$A$1:$C$50,2,FALSE)&gt;0,VLOOKUP(D42,'2Рабочее время'!$A$1:$C$50,2,FALSE),VLOOKUP(D42,'2Рабочее время'!$A$1:$C$50,3,FALSE)))))),0))))))</f>
        <v>0</v>
      </c>
      <c r="S42" s="91" t="s">
        <v>22</v>
      </c>
      <c r="T42" s="91"/>
      <c r="U42" s="39">
        <v>1</v>
      </c>
      <c r="V42" s="17">
        <f t="shared" si="1"/>
        <v>0</v>
      </c>
      <c r="W42" s="17">
        <f t="shared" si="3"/>
        <v>0</v>
      </c>
    </row>
    <row r="43" spans="1:23" ht="54" customHeight="1" x14ac:dyDescent="0.25">
      <c r="A43" s="28">
        <v>42</v>
      </c>
      <c r="B43" s="28"/>
      <c r="C43" s="28"/>
      <c r="D43" s="27"/>
      <c r="E43" s="44"/>
      <c r="F43" s="83"/>
      <c r="G43" s="83"/>
      <c r="H43" s="27"/>
      <c r="I43" s="27"/>
      <c r="J43" s="27"/>
      <c r="K43" s="17">
        <f t="shared" si="0"/>
        <v>0</v>
      </c>
      <c r="L43" s="88"/>
      <c r="M43" s="72"/>
      <c r="N43" s="72"/>
      <c r="O43" s="90"/>
      <c r="P43" s="72"/>
      <c r="Q43" s="72"/>
      <c r="R43" s="81">
        <f>IF(OR(COUNTA(L43:N43)&gt;=2,COUNTA(O43:Q43)&gt;=2),"ошибка",(IF((AND(COUNTA(L43:N43)=1,L43&gt;0)),L43*60*VLOOKUP(D43,'2Рабочее время'!$A:$L,4,FALSE)*((IF(VLOOKUP(D43,'2Рабочее время'!$A$1:$C$50,2,FALSE)&gt;0,VLOOKUP(D43,'2Рабочее время'!$A$1:$C$50,2,FALSE),VLOOKUP(D43,'2Рабочее время'!$A$1:$C$50,3,FALSE)))),IF((AND(COUNTA(L43:N43)=1,M43&gt;0)),M43*((IF(VLOOKUP(D43,'2Рабочее время'!$A$1:$C$50,2,FALSE)&gt;0,VLOOKUP(D43,'2Рабочее время'!$A$1:$C$50,2,FALSE),VLOOKUP(D43,'2Рабочее время'!$A$1:$C$50,3,FALSE)))),IF((AND(COUNTA(L43:N43)=1,N43&gt;0)),N43*T43*IF(S43=0,0,IF(S43="Количество в месяц",1,IF(S43="Количество в неделю",4.285,IF(S43="Количество в день",IF(VLOOKUP(D43,'2Рабочее время'!$A$1:$C$50,2,FALSE)&gt;0,VLOOKUP(D43,'2Рабочее время'!$A$1:$C$50,2,FALSE),VLOOKUP(D43,'2Рабочее время'!$A$1:$C$50,3,FALSE)))))),0)))+IF((AND(COUNTA(O43:Q43)=1,O43&gt;0)),O43*60*VLOOKUP(D43,'2Рабочее время'!$A:$L,4,FALSE)*((IF(VLOOKUP(D43,'2Рабочее время'!$A$1:$C$50,2,FALSE)&gt;0,VLOOKUP(D43,'2Рабочее время'!$A$1:$C$50,2,FALSE),VLOOKUP(D43,'2Рабочее время'!$A$1:$C$50,3,FALSE)))),IF((AND(COUNTA(L43:N43)=1,M43&gt;0)),M43*((IF(VLOOKUP(D43,'2Рабочее время'!$A$1:$C$50,2,FALSE)&gt;0,VLOOKUP(D43,'2Рабочее время'!$A$1:$C$50,2,FALSE),VLOOKUP(D43,'2Рабочее время'!$A$1:$C$50,3,FALSE)))),IF((AND(COUNTA(O43:Q43)=1,P43&gt;0)),P43*((IF(VLOOKUP(D43,'2Рабочее время'!$A$1:$C$50,2,FALSE)&gt;0,VLOOKUP(D43,'2Рабочее время'!$A$1:$C$50,2,FALSE),VLOOKUP(D43,'2Рабочее время'!$A$1:$C$50,3,FALSE)))),IF((AND(COUNTA(O43:Q43)=1,Q43&gt;0)),Q43*T43*IF(S43=0,0,IF(S43="Количество в месяц",1,IF(S43="Количество в неделю",4.285,IF(S43="Количество в день",IF(VLOOKUP(D43,'2Рабочее время'!$A$1:$C$50,2,FALSE)&gt;0,VLOOKUP(D43,'2Рабочее время'!$A$1:$C$50,2,FALSE),VLOOKUP(D43,'2Рабочее время'!$A$1:$C$50,3,FALSE)))))),0))))))</f>
        <v>0</v>
      </c>
      <c r="S43" s="91" t="s">
        <v>22</v>
      </c>
      <c r="T43" s="91"/>
      <c r="U43" s="39">
        <v>1</v>
      </c>
      <c r="V43" s="17">
        <f t="shared" si="1"/>
        <v>0</v>
      </c>
      <c r="W43" s="17">
        <f t="shared" si="3"/>
        <v>0</v>
      </c>
    </row>
    <row r="44" spans="1:23" ht="54" customHeight="1" x14ac:dyDescent="0.25">
      <c r="A44" s="28">
        <v>43</v>
      </c>
      <c r="B44" s="28"/>
      <c r="C44" s="28"/>
      <c r="D44" s="27"/>
      <c r="E44" s="44"/>
      <c r="F44" s="83"/>
      <c r="G44" s="83"/>
      <c r="H44" s="27"/>
      <c r="I44" s="27"/>
      <c r="J44" s="27"/>
      <c r="K44" s="17">
        <f t="shared" si="0"/>
        <v>0</v>
      </c>
      <c r="L44" s="88"/>
      <c r="M44" s="72"/>
      <c r="N44" s="72"/>
      <c r="O44" s="90"/>
      <c r="P44" s="72"/>
      <c r="Q44" s="72"/>
      <c r="R44" s="81">
        <f>IF(OR(COUNTA(L44:N44)&gt;=2,COUNTA(O44:Q44)&gt;=2),"ошибка",(IF((AND(COUNTA(L44:N44)=1,L44&gt;0)),L44*60*VLOOKUP(D44,'2Рабочее время'!$A:$L,4,FALSE)*((IF(VLOOKUP(D44,'2Рабочее время'!$A$1:$C$50,2,FALSE)&gt;0,VLOOKUP(D44,'2Рабочее время'!$A$1:$C$50,2,FALSE),VLOOKUP(D44,'2Рабочее время'!$A$1:$C$50,3,FALSE)))),IF((AND(COUNTA(L44:N44)=1,M44&gt;0)),M44*((IF(VLOOKUP(D44,'2Рабочее время'!$A$1:$C$50,2,FALSE)&gt;0,VLOOKUP(D44,'2Рабочее время'!$A$1:$C$50,2,FALSE),VLOOKUP(D44,'2Рабочее время'!$A$1:$C$50,3,FALSE)))),IF((AND(COUNTA(L44:N44)=1,N44&gt;0)),N44*T44*IF(S44=0,0,IF(S44="Количество в месяц",1,IF(S44="Количество в неделю",4.285,IF(S44="Количество в день",IF(VLOOKUP(D44,'2Рабочее время'!$A$1:$C$50,2,FALSE)&gt;0,VLOOKUP(D44,'2Рабочее время'!$A$1:$C$50,2,FALSE),VLOOKUP(D44,'2Рабочее время'!$A$1:$C$50,3,FALSE)))))),0)))+IF((AND(COUNTA(O44:Q44)=1,O44&gt;0)),O44*60*VLOOKUP(D44,'2Рабочее время'!$A:$L,4,FALSE)*((IF(VLOOKUP(D44,'2Рабочее время'!$A$1:$C$50,2,FALSE)&gt;0,VLOOKUP(D44,'2Рабочее время'!$A$1:$C$50,2,FALSE),VLOOKUP(D44,'2Рабочее время'!$A$1:$C$50,3,FALSE)))),IF((AND(COUNTA(L44:N44)=1,M44&gt;0)),M44*((IF(VLOOKUP(D44,'2Рабочее время'!$A$1:$C$50,2,FALSE)&gt;0,VLOOKUP(D44,'2Рабочее время'!$A$1:$C$50,2,FALSE),VLOOKUP(D44,'2Рабочее время'!$A$1:$C$50,3,FALSE)))),IF((AND(COUNTA(O44:Q44)=1,P44&gt;0)),P44*((IF(VLOOKUP(D44,'2Рабочее время'!$A$1:$C$50,2,FALSE)&gt;0,VLOOKUP(D44,'2Рабочее время'!$A$1:$C$50,2,FALSE),VLOOKUP(D44,'2Рабочее время'!$A$1:$C$50,3,FALSE)))),IF((AND(COUNTA(O44:Q44)=1,Q44&gt;0)),Q44*T44*IF(S44=0,0,IF(S44="Количество в месяц",1,IF(S44="Количество в неделю",4.285,IF(S44="Количество в день",IF(VLOOKUP(D44,'2Рабочее время'!$A$1:$C$50,2,FALSE)&gt;0,VLOOKUP(D44,'2Рабочее время'!$A$1:$C$50,2,FALSE),VLOOKUP(D44,'2Рабочее время'!$A$1:$C$50,3,FALSE)))))),0))))))</f>
        <v>0</v>
      </c>
      <c r="S44" s="91" t="s">
        <v>4</v>
      </c>
      <c r="T44" s="92"/>
      <c r="U44" s="39">
        <v>1</v>
      </c>
      <c r="V44" s="17">
        <f t="shared" si="1"/>
        <v>0</v>
      </c>
      <c r="W44" s="17">
        <f t="shared" si="3"/>
        <v>0</v>
      </c>
    </row>
    <row r="45" spans="1:23" ht="54" customHeight="1" x14ac:dyDescent="0.25">
      <c r="A45" s="28">
        <v>44</v>
      </c>
      <c r="B45" s="28"/>
      <c r="C45" s="28"/>
      <c r="D45" s="27"/>
      <c r="E45" s="44"/>
      <c r="F45" s="83"/>
      <c r="G45" s="83"/>
      <c r="H45" s="27"/>
      <c r="I45" s="27"/>
      <c r="J45" s="27"/>
      <c r="K45" s="17">
        <f t="shared" si="0"/>
        <v>0</v>
      </c>
      <c r="L45" s="88"/>
      <c r="M45" s="72"/>
      <c r="N45" s="72"/>
      <c r="O45" s="90"/>
      <c r="P45" s="72"/>
      <c r="Q45" s="72"/>
      <c r="R45" s="81">
        <f>IF(OR(COUNTA(L45:N45)&gt;=2,COUNTA(O45:Q45)&gt;=2),"ошибка",(IF((AND(COUNTA(L45:N45)=1,L45&gt;0)),L45*60*VLOOKUP(D45,'2Рабочее время'!$A:$L,4,FALSE)*((IF(VLOOKUP(D45,'2Рабочее время'!$A$1:$C$50,2,FALSE)&gt;0,VLOOKUP(D45,'2Рабочее время'!$A$1:$C$50,2,FALSE),VLOOKUP(D45,'2Рабочее время'!$A$1:$C$50,3,FALSE)))),IF((AND(COUNTA(L45:N45)=1,M45&gt;0)),M45*((IF(VLOOKUP(D45,'2Рабочее время'!$A$1:$C$50,2,FALSE)&gt;0,VLOOKUP(D45,'2Рабочее время'!$A$1:$C$50,2,FALSE),VLOOKUP(D45,'2Рабочее время'!$A$1:$C$50,3,FALSE)))),IF((AND(COUNTA(L45:N45)=1,N45&gt;0)),N45*T45*IF(S45=0,0,IF(S45="Количество в месяц",1,IF(S45="Количество в неделю",4.285,IF(S45="Количество в день",IF(VLOOKUP(D45,'2Рабочее время'!$A$1:$C$50,2,FALSE)&gt;0,VLOOKUP(D45,'2Рабочее время'!$A$1:$C$50,2,FALSE),VLOOKUP(D45,'2Рабочее время'!$A$1:$C$50,3,FALSE)))))),0)))+IF((AND(COUNTA(O45:Q45)=1,O45&gt;0)),O45*60*VLOOKUP(D45,'2Рабочее время'!$A:$L,4,FALSE)*((IF(VLOOKUP(D45,'2Рабочее время'!$A$1:$C$50,2,FALSE)&gt;0,VLOOKUP(D45,'2Рабочее время'!$A$1:$C$50,2,FALSE),VLOOKUP(D45,'2Рабочее время'!$A$1:$C$50,3,FALSE)))),IF((AND(COUNTA(L45:N45)=1,M45&gt;0)),M45*((IF(VLOOKUP(D45,'2Рабочее время'!$A$1:$C$50,2,FALSE)&gt;0,VLOOKUP(D45,'2Рабочее время'!$A$1:$C$50,2,FALSE),VLOOKUP(D45,'2Рабочее время'!$A$1:$C$50,3,FALSE)))),IF((AND(COUNTA(O45:Q45)=1,P45&gt;0)),P45*((IF(VLOOKUP(D45,'2Рабочее время'!$A$1:$C$50,2,FALSE)&gt;0,VLOOKUP(D45,'2Рабочее время'!$A$1:$C$50,2,FALSE),VLOOKUP(D45,'2Рабочее время'!$A$1:$C$50,3,FALSE)))),IF((AND(COUNTA(O45:Q45)=1,Q45&gt;0)),Q45*T45*IF(S45=0,0,IF(S45="Количество в месяц",1,IF(S45="Количество в неделю",4.285,IF(S45="Количество в день",IF(VLOOKUP(D45,'2Рабочее время'!$A$1:$C$50,2,FALSE)&gt;0,VLOOKUP(D45,'2Рабочее время'!$A$1:$C$50,2,FALSE),VLOOKUP(D45,'2Рабочее время'!$A$1:$C$50,3,FALSE)))))),0))))))</f>
        <v>0</v>
      </c>
      <c r="S45" s="91" t="s">
        <v>4</v>
      </c>
      <c r="T45" s="92"/>
      <c r="U45" s="39">
        <v>1</v>
      </c>
      <c r="V45" s="17">
        <f t="shared" si="1"/>
        <v>0</v>
      </c>
      <c r="W45" s="17">
        <f t="shared" si="3"/>
        <v>0</v>
      </c>
    </row>
    <row r="46" spans="1:23" ht="54" customHeight="1" x14ac:dyDescent="0.25">
      <c r="A46" s="28">
        <v>45</v>
      </c>
      <c r="B46" s="28"/>
      <c r="C46" s="28"/>
      <c r="D46" s="27"/>
      <c r="E46" s="44"/>
      <c r="F46" s="83"/>
      <c r="G46" s="83"/>
      <c r="H46" s="27"/>
      <c r="I46" s="27"/>
      <c r="J46" s="27"/>
      <c r="K46" s="17">
        <f t="shared" si="0"/>
        <v>0</v>
      </c>
      <c r="L46" s="88"/>
      <c r="M46" s="72"/>
      <c r="N46" s="72"/>
      <c r="O46" s="90"/>
      <c r="P46" s="72"/>
      <c r="Q46" s="72"/>
      <c r="R46" s="81">
        <f>IF(OR(COUNTA(L46:N46)&gt;=2,COUNTA(O46:Q46)&gt;=2),"ошибка",(IF((AND(COUNTA(L46:N46)=1,L46&gt;0)),L46*60*VLOOKUP(D46,'2Рабочее время'!$A:$L,4,FALSE)*((IF(VLOOKUP(D46,'2Рабочее время'!$A$1:$C$50,2,FALSE)&gt;0,VLOOKUP(D46,'2Рабочее время'!$A$1:$C$50,2,FALSE),VLOOKUP(D46,'2Рабочее время'!$A$1:$C$50,3,FALSE)))),IF((AND(COUNTA(L46:N46)=1,M46&gt;0)),M46*((IF(VLOOKUP(D46,'2Рабочее время'!$A$1:$C$50,2,FALSE)&gt;0,VLOOKUP(D46,'2Рабочее время'!$A$1:$C$50,2,FALSE),VLOOKUP(D46,'2Рабочее время'!$A$1:$C$50,3,FALSE)))),IF((AND(COUNTA(L46:N46)=1,N46&gt;0)),N46*T46*IF(S46=0,0,IF(S46="Количество в месяц",1,IF(S46="Количество в неделю",4.285,IF(S46="Количество в день",IF(VLOOKUP(D46,'2Рабочее время'!$A$1:$C$50,2,FALSE)&gt;0,VLOOKUP(D46,'2Рабочее время'!$A$1:$C$50,2,FALSE),VLOOKUP(D46,'2Рабочее время'!$A$1:$C$50,3,FALSE)))))),0)))+IF((AND(COUNTA(O46:Q46)=1,O46&gt;0)),O46*60*VLOOKUP(D46,'2Рабочее время'!$A:$L,4,FALSE)*((IF(VLOOKUP(D46,'2Рабочее время'!$A$1:$C$50,2,FALSE)&gt;0,VLOOKUP(D46,'2Рабочее время'!$A$1:$C$50,2,FALSE),VLOOKUP(D46,'2Рабочее время'!$A$1:$C$50,3,FALSE)))),IF((AND(COUNTA(L46:N46)=1,M46&gt;0)),M46*((IF(VLOOKUP(D46,'2Рабочее время'!$A$1:$C$50,2,FALSE)&gt;0,VLOOKUP(D46,'2Рабочее время'!$A$1:$C$50,2,FALSE),VLOOKUP(D46,'2Рабочее время'!$A$1:$C$50,3,FALSE)))),IF((AND(COUNTA(O46:Q46)=1,P46&gt;0)),P46*((IF(VLOOKUP(D46,'2Рабочее время'!$A$1:$C$50,2,FALSE)&gt;0,VLOOKUP(D46,'2Рабочее время'!$A$1:$C$50,2,FALSE),VLOOKUP(D46,'2Рабочее время'!$A$1:$C$50,3,FALSE)))),IF((AND(COUNTA(O46:Q46)=1,Q46&gt;0)),Q46*T46*IF(S46=0,0,IF(S46="Количество в месяц",1,IF(S46="Количество в неделю",4.285,IF(S46="Количество в день",IF(VLOOKUP(D46,'2Рабочее время'!$A$1:$C$50,2,FALSE)&gt;0,VLOOKUP(D46,'2Рабочее время'!$A$1:$C$50,2,FALSE),VLOOKUP(D46,'2Рабочее время'!$A$1:$C$50,3,FALSE)))))),0))))))</f>
        <v>0</v>
      </c>
      <c r="S46" s="91" t="s">
        <v>4</v>
      </c>
      <c r="T46" s="117"/>
      <c r="U46" s="39">
        <v>1</v>
      </c>
      <c r="V46" s="17">
        <f t="shared" si="1"/>
        <v>0</v>
      </c>
      <c r="W46" s="17">
        <f t="shared" si="3"/>
        <v>0</v>
      </c>
    </row>
    <row r="47" spans="1:23" ht="54" customHeight="1" x14ac:dyDescent="0.25">
      <c r="A47" s="28">
        <v>46</v>
      </c>
      <c r="B47" s="28"/>
      <c r="C47" s="28"/>
      <c r="D47" s="27"/>
      <c r="E47" s="44"/>
      <c r="F47" s="83"/>
      <c r="G47" s="83"/>
      <c r="H47" s="27"/>
      <c r="I47" s="27"/>
      <c r="J47" s="27"/>
      <c r="K47" s="17">
        <f t="shared" si="0"/>
        <v>0</v>
      </c>
      <c r="L47" s="88"/>
      <c r="M47" s="72"/>
      <c r="N47" s="72"/>
      <c r="O47" s="90"/>
      <c r="P47" s="72"/>
      <c r="Q47" s="72"/>
      <c r="R47" s="81">
        <f>IF(OR(COUNTA(L47:N47)&gt;=2,COUNTA(O47:Q47)&gt;=2),"ошибка",(IF((AND(COUNTA(L47:N47)=1,L47&gt;0)),L47*60*VLOOKUP(D47,'2Рабочее время'!$A:$L,4,FALSE)*((IF(VLOOKUP(D47,'2Рабочее время'!$A$1:$C$50,2,FALSE)&gt;0,VLOOKUP(D47,'2Рабочее время'!$A$1:$C$50,2,FALSE),VLOOKUP(D47,'2Рабочее время'!$A$1:$C$50,3,FALSE)))),IF((AND(COUNTA(L47:N47)=1,M47&gt;0)),M47*((IF(VLOOKUP(D47,'2Рабочее время'!$A$1:$C$50,2,FALSE)&gt;0,VLOOKUP(D47,'2Рабочее время'!$A$1:$C$50,2,FALSE),VLOOKUP(D47,'2Рабочее время'!$A$1:$C$50,3,FALSE)))),IF((AND(COUNTA(L47:N47)=1,N47&gt;0)),N47*T47*IF(S47=0,0,IF(S47="Количество в месяц",1,IF(S47="Количество в неделю",4.285,IF(S47="Количество в день",IF(VLOOKUP(D47,'2Рабочее время'!$A$1:$C$50,2,FALSE)&gt;0,VLOOKUP(D47,'2Рабочее время'!$A$1:$C$50,2,FALSE),VLOOKUP(D47,'2Рабочее время'!$A$1:$C$50,3,FALSE)))))),0)))+IF((AND(COUNTA(O47:Q47)=1,O47&gt;0)),O47*60*VLOOKUP(D47,'2Рабочее время'!$A:$L,4,FALSE)*((IF(VLOOKUP(D47,'2Рабочее время'!$A$1:$C$50,2,FALSE)&gt;0,VLOOKUP(D47,'2Рабочее время'!$A$1:$C$50,2,FALSE),VLOOKUP(D47,'2Рабочее время'!$A$1:$C$50,3,FALSE)))),IF((AND(COUNTA(L47:N47)=1,M47&gt;0)),M47*((IF(VLOOKUP(D47,'2Рабочее время'!$A$1:$C$50,2,FALSE)&gt;0,VLOOKUP(D47,'2Рабочее время'!$A$1:$C$50,2,FALSE),VLOOKUP(D47,'2Рабочее время'!$A$1:$C$50,3,FALSE)))),IF((AND(COUNTA(O47:Q47)=1,P47&gt;0)),P47*((IF(VLOOKUP(D47,'2Рабочее время'!$A$1:$C$50,2,FALSE)&gt;0,VLOOKUP(D47,'2Рабочее время'!$A$1:$C$50,2,FALSE),VLOOKUP(D47,'2Рабочее время'!$A$1:$C$50,3,FALSE)))),IF((AND(COUNTA(O47:Q47)=1,Q47&gt;0)),Q47*T47*IF(S47=0,0,IF(S47="Количество в месяц",1,IF(S47="Количество в неделю",4.285,IF(S47="Количество в день",IF(VLOOKUP(D47,'2Рабочее время'!$A$1:$C$50,2,FALSE)&gt;0,VLOOKUP(D47,'2Рабочее время'!$A$1:$C$50,2,FALSE),VLOOKUP(D47,'2Рабочее время'!$A$1:$C$50,3,FALSE)))))),0))))))</f>
        <v>0</v>
      </c>
      <c r="S47" s="91" t="s">
        <v>4</v>
      </c>
      <c r="T47" s="91"/>
      <c r="U47" s="39">
        <v>1</v>
      </c>
      <c r="V47" s="17">
        <f t="shared" si="1"/>
        <v>0</v>
      </c>
      <c r="W47" s="17">
        <f t="shared" si="3"/>
        <v>0</v>
      </c>
    </row>
    <row r="48" spans="1:23" ht="54" customHeight="1" x14ac:dyDescent="0.25">
      <c r="A48" s="28">
        <v>47</v>
      </c>
      <c r="B48" s="28"/>
      <c r="C48" s="28"/>
      <c r="D48" s="27"/>
      <c r="E48" s="44"/>
      <c r="F48" s="83"/>
      <c r="G48" s="83"/>
      <c r="H48" s="27"/>
      <c r="I48" s="27"/>
      <c r="J48" s="27"/>
      <c r="K48" s="17">
        <f t="shared" si="0"/>
        <v>0</v>
      </c>
      <c r="L48" s="88"/>
      <c r="M48" s="72"/>
      <c r="N48" s="72"/>
      <c r="O48" s="90"/>
      <c r="P48" s="72"/>
      <c r="Q48" s="72"/>
      <c r="R48" s="81">
        <f>IF(OR(COUNTA(L48:N48)&gt;=2,COUNTA(O48:Q48)&gt;=2),"ошибка",(IF((AND(COUNTA(L48:N48)=1,L48&gt;0)),L48*60*VLOOKUP(D48,'2Рабочее время'!$A:$L,4,FALSE)*((IF(VLOOKUP(D48,'2Рабочее время'!$A$1:$C$50,2,FALSE)&gt;0,VLOOKUP(D48,'2Рабочее время'!$A$1:$C$50,2,FALSE),VLOOKUP(D48,'2Рабочее время'!$A$1:$C$50,3,FALSE)))),IF((AND(COUNTA(L48:N48)=1,M48&gt;0)),M48*((IF(VLOOKUP(D48,'2Рабочее время'!$A$1:$C$50,2,FALSE)&gt;0,VLOOKUP(D48,'2Рабочее время'!$A$1:$C$50,2,FALSE),VLOOKUP(D48,'2Рабочее время'!$A$1:$C$50,3,FALSE)))),IF((AND(COUNTA(L48:N48)=1,N48&gt;0)),N48*T48*IF(S48=0,0,IF(S48="Количество в месяц",1,IF(S48="Количество в неделю",4.285,IF(S48="Количество в день",IF(VLOOKUP(D48,'2Рабочее время'!$A$1:$C$50,2,FALSE)&gt;0,VLOOKUP(D48,'2Рабочее время'!$A$1:$C$50,2,FALSE),VLOOKUP(D48,'2Рабочее время'!$A$1:$C$50,3,FALSE)))))),0)))+IF((AND(COUNTA(O48:Q48)=1,O48&gt;0)),O48*60*VLOOKUP(D48,'2Рабочее время'!$A:$L,4,FALSE)*((IF(VLOOKUP(D48,'2Рабочее время'!$A$1:$C$50,2,FALSE)&gt;0,VLOOKUP(D48,'2Рабочее время'!$A$1:$C$50,2,FALSE),VLOOKUP(D48,'2Рабочее время'!$A$1:$C$50,3,FALSE)))),IF((AND(COUNTA(L48:N48)=1,M48&gt;0)),M48*((IF(VLOOKUP(D48,'2Рабочее время'!$A$1:$C$50,2,FALSE)&gt;0,VLOOKUP(D48,'2Рабочее время'!$A$1:$C$50,2,FALSE),VLOOKUP(D48,'2Рабочее время'!$A$1:$C$50,3,FALSE)))),IF((AND(COUNTA(O48:Q48)=1,P48&gt;0)),P48*((IF(VLOOKUP(D48,'2Рабочее время'!$A$1:$C$50,2,FALSE)&gt;0,VLOOKUP(D48,'2Рабочее время'!$A$1:$C$50,2,FALSE),VLOOKUP(D48,'2Рабочее время'!$A$1:$C$50,3,FALSE)))),IF((AND(COUNTA(O48:Q48)=1,Q48&gt;0)),Q48*T48*IF(S48=0,0,IF(S48="Количество в месяц",1,IF(S48="Количество в неделю",4.285,IF(S48="Количество в день",IF(VLOOKUP(D48,'2Рабочее время'!$A$1:$C$50,2,FALSE)&gt;0,VLOOKUP(D48,'2Рабочее время'!$A$1:$C$50,2,FALSE),VLOOKUP(D48,'2Рабочее время'!$A$1:$C$50,3,FALSE)))))),0))))))</f>
        <v>0</v>
      </c>
      <c r="S48" s="91" t="s">
        <v>4</v>
      </c>
      <c r="T48" s="91"/>
      <c r="U48" s="39">
        <v>1</v>
      </c>
      <c r="V48" s="17">
        <f t="shared" si="1"/>
        <v>0</v>
      </c>
      <c r="W48" s="17">
        <f t="shared" si="3"/>
        <v>0</v>
      </c>
    </row>
    <row r="49" spans="1:23" ht="54" customHeight="1" x14ac:dyDescent="0.25">
      <c r="A49" s="28">
        <v>48</v>
      </c>
      <c r="B49" s="28"/>
      <c r="C49" s="28"/>
      <c r="D49" s="27"/>
      <c r="E49" s="44"/>
      <c r="F49" s="83"/>
      <c r="G49" s="83"/>
      <c r="H49" s="27"/>
      <c r="I49" s="27"/>
      <c r="J49" s="27"/>
      <c r="K49" s="17">
        <f t="shared" si="0"/>
        <v>0</v>
      </c>
      <c r="L49" s="88"/>
      <c r="M49" s="72"/>
      <c r="N49" s="72"/>
      <c r="O49" s="90"/>
      <c r="P49" s="72"/>
      <c r="Q49" s="72"/>
      <c r="R49" s="81">
        <f>IF(OR(COUNTA(L49:N49)&gt;=2,COUNTA(O49:Q49)&gt;=2),"ошибка",(IF((AND(COUNTA(L49:N49)=1,L49&gt;0)),L49*60*VLOOKUP(D49,'2Рабочее время'!$A:$L,4,FALSE)*((IF(VLOOKUP(D49,'2Рабочее время'!$A$1:$C$50,2,FALSE)&gt;0,VLOOKUP(D49,'2Рабочее время'!$A$1:$C$50,2,FALSE),VLOOKUP(D49,'2Рабочее время'!$A$1:$C$50,3,FALSE)))),IF((AND(COUNTA(L49:N49)=1,M49&gt;0)),M49*((IF(VLOOKUP(D49,'2Рабочее время'!$A$1:$C$50,2,FALSE)&gt;0,VLOOKUP(D49,'2Рабочее время'!$A$1:$C$50,2,FALSE),VLOOKUP(D49,'2Рабочее время'!$A$1:$C$50,3,FALSE)))),IF((AND(COUNTA(L49:N49)=1,N49&gt;0)),N49*T49*IF(S49=0,0,IF(S49="Количество в месяц",1,IF(S49="Количество в неделю",4.285,IF(S49="Количество в день",IF(VLOOKUP(D49,'2Рабочее время'!$A$1:$C$50,2,FALSE)&gt;0,VLOOKUP(D49,'2Рабочее время'!$A$1:$C$50,2,FALSE),VLOOKUP(D49,'2Рабочее время'!$A$1:$C$50,3,FALSE)))))),0)))+IF((AND(COUNTA(O49:Q49)=1,O49&gt;0)),O49*60*VLOOKUP(D49,'2Рабочее время'!$A:$L,4,FALSE)*((IF(VLOOKUP(D49,'2Рабочее время'!$A$1:$C$50,2,FALSE)&gt;0,VLOOKUP(D49,'2Рабочее время'!$A$1:$C$50,2,FALSE),VLOOKUP(D49,'2Рабочее время'!$A$1:$C$50,3,FALSE)))),IF((AND(COUNTA(L49:N49)=1,M49&gt;0)),M49*((IF(VLOOKUP(D49,'2Рабочее время'!$A$1:$C$50,2,FALSE)&gt;0,VLOOKUP(D49,'2Рабочее время'!$A$1:$C$50,2,FALSE),VLOOKUP(D49,'2Рабочее время'!$A$1:$C$50,3,FALSE)))),IF((AND(COUNTA(O49:Q49)=1,P49&gt;0)),P49*((IF(VLOOKUP(D49,'2Рабочее время'!$A$1:$C$50,2,FALSE)&gt;0,VLOOKUP(D49,'2Рабочее время'!$A$1:$C$50,2,FALSE),VLOOKUP(D49,'2Рабочее время'!$A$1:$C$50,3,FALSE)))),IF((AND(COUNTA(O49:Q49)=1,Q49&gt;0)),Q49*T49*IF(S49=0,0,IF(S49="Количество в месяц",1,IF(S49="Количество в неделю",4.285,IF(S49="Количество в день",IF(VLOOKUP(D49,'2Рабочее время'!$A$1:$C$50,2,FALSE)&gt;0,VLOOKUP(D49,'2Рабочее время'!$A$1:$C$50,2,FALSE),VLOOKUP(D49,'2Рабочее время'!$A$1:$C$50,3,FALSE)))))),0))))))</f>
        <v>0</v>
      </c>
      <c r="S49" s="91" t="s">
        <v>22</v>
      </c>
      <c r="T49" s="91"/>
      <c r="U49" s="39">
        <v>1</v>
      </c>
      <c r="V49" s="17">
        <f t="shared" si="1"/>
        <v>0</v>
      </c>
      <c r="W49" s="17">
        <f t="shared" si="3"/>
        <v>0</v>
      </c>
    </row>
    <row r="50" spans="1:23" ht="54" customHeight="1" x14ac:dyDescent="0.25">
      <c r="A50" s="28">
        <v>49</v>
      </c>
      <c r="B50" s="28"/>
      <c r="C50" s="28"/>
      <c r="D50" s="27"/>
      <c r="E50" s="44"/>
      <c r="F50" s="83"/>
      <c r="G50" s="83"/>
      <c r="H50" s="27"/>
      <c r="I50" s="27"/>
      <c r="J50" s="27"/>
      <c r="K50" s="17">
        <f t="shared" si="0"/>
        <v>0</v>
      </c>
      <c r="L50" s="88"/>
      <c r="M50" s="72"/>
      <c r="N50" s="72"/>
      <c r="O50" s="90"/>
      <c r="P50" s="72"/>
      <c r="Q50" s="72"/>
      <c r="R50" s="81">
        <f>IF(OR(COUNTA(L50:N50)&gt;=2,COUNTA(O50:Q50)&gt;=2),"ошибка",(IF((AND(COUNTA(L50:N50)=1,L50&gt;0)),L50*60*VLOOKUP(D50,'2Рабочее время'!$A:$L,4,FALSE)*((IF(VLOOKUP(D50,'2Рабочее время'!$A$1:$C$50,2,FALSE)&gt;0,VLOOKUP(D50,'2Рабочее время'!$A$1:$C$50,2,FALSE),VLOOKUP(D50,'2Рабочее время'!$A$1:$C$50,3,FALSE)))),IF((AND(COUNTA(L50:N50)=1,M50&gt;0)),M50*((IF(VLOOKUP(D50,'2Рабочее время'!$A$1:$C$50,2,FALSE)&gt;0,VLOOKUP(D50,'2Рабочее время'!$A$1:$C$50,2,FALSE),VLOOKUP(D50,'2Рабочее время'!$A$1:$C$50,3,FALSE)))),IF((AND(COUNTA(L50:N50)=1,N50&gt;0)),N50*T50*IF(S50=0,0,IF(S50="Количество в месяц",1,IF(S50="Количество в неделю",4.285,IF(S50="Количество в день",IF(VLOOKUP(D50,'2Рабочее время'!$A$1:$C$50,2,FALSE)&gt;0,VLOOKUP(D50,'2Рабочее время'!$A$1:$C$50,2,FALSE),VLOOKUP(D50,'2Рабочее время'!$A$1:$C$50,3,FALSE)))))),0)))+IF((AND(COUNTA(O50:Q50)=1,O50&gt;0)),O50*60*VLOOKUP(D50,'2Рабочее время'!$A:$L,4,FALSE)*((IF(VLOOKUP(D50,'2Рабочее время'!$A$1:$C$50,2,FALSE)&gt;0,VLOOKUP(D50,'2Рабочее время'!$A$1:$C$50,2,FALSE),VLOOKUP(D50,'2Рабочее время'!$A$1:$C$50,3,FALSE)))),IF((AND(COUNTA(L50:N50)=1,M50&gt;0)),M50*((IF(VLOOKUP(D50,'2Рабочее время'!$A$1:$C$50,2,FALSE)&gt;0,VLOOKUP(D50,'2Рабочее время'!$A$1:$C$50,2,FALSE),VLOOKUP(D50,'2Рабочее время'!$A$1:$C$50,3,FALSE)))),IF((AND(COUNTA(O50:Q50)=1,P50&gt;0)),P50*((IF(VLOOKUP(D50,'2Рабочее время'!$A$1:$C$50,2,FALSE)&gt;0,VLOOKUP(D50,'2Рабочее время'!$A$1:$C$50,2,FALSE),VLOOKUP(D50,'2Рабочее время'!$A$1:$C$50,3,FALSE)))),IF((AND(COUNTA(O50:Q50)=1,Q50&gt;0)),Q50*T50*IF(S50=0,0,IF(S50="Количество в месяц",1,IF(S50="Количество в неделю",4.285,IF(S50="Количество в день",IF(VLOOKUP(D50,'2Рабочее время'!$A$1:$C$50,2,FALSE)&gt;0,VLOOKUP(D50,'2Рабочее время'!$A$1:$C$50,2,FALSE),VLOOKUP(D50,'2Рабочее время'!$A$1:$C$50,3,FALSE)))))),0))))))</f>
        <v>0</v>
      </c>
      <c r="S50" s="91" t="s">
        <v>22</v>
      </c>
      <c r="T50" s="91"/>
      <c r="U50" s="39">
        <v>1</v>
      </c>
      <c r="V50" s="17">
        <f t="shared" si="1"/>
        <v>0</v>
      </c>
      <c r="W50" s="17">
        <f t="shared" si="3"/>
        <v>0</v>
      </c>
    </row>
    <row r="51" spans="1:23" ht="54" customHeight="1" x14ac:dyDescent="0.25">
      <c r="A51" s="28">
        <v>50</v>
      </c>
      <c r="B51" s="28"/>
      <c r="C51" s="28"/>
      <c r="D51" s="27"/>
      <c r="E51" s="44"/>
      <c r="F51" s="83"/>
      <c r="G51" s="83"/>
      <c r="H51" s="27"/>
      <c r="I51" s="27"/>
      <c r="J51" s="27"/>
      <c r="K51" s="17">
        <f t="shared" si="0"/>
        <v>0</v>
      </c>
      <c r="L51" s="88"/>
      <c r="M51" s="72"/>
      <c r="N51" s="72"/>
      <c r="O51" s="90"/>
      <c r="P51" s="72"/>
      <c r="Q51" s="72"/>
      <c r="R51" s="81">
        <f>IF(OR(COUNTA(L51:N51)&gt;=2,COUNTA(O51:Q51)&gt;=2),"ошибка",(IF((AND(COUNTA(L51:N51)=1,L51&gt;0)),L51*60*VLOOKUP(D51,'2Рабочее время'!$A:$L,4,FALSE)*((IF(VLOOKUP(D51,'2Рабочее время'!$A$1:$C$50,2,FALSE)&gt;0,VLOOKUP(D51,'2Рабочее время'!$A$1:$C$50,2,FALSE),VLOOKUP(D51,'2Рабочее время'!$A$1:$C$50,3,FALSE)))),IF((AND(COUNTA(L51:N51)=1,M51&gt;0)),M51*((IF(VLOOKUP(D51,'2Рабочее время'!$A$1:$C$50,2,FALSE)&gt;0,VLOOKUP(D51,'2Рабочее время'!$A$1:$C$50,2,FALSE),VLOOKUP(D51,'2Рабочее время'!$A$1:$C$50,3,FALSE)))),IF((AND(COUNTA(L51:N51)=1,N51&gt;0)),N51*T51*IF(S51=0,0,IF(S51="Количество в месяц",1,IF(S51="Количество в неделю",4.285,IF(S51="Количество в день",IF(VLOOKUP(D51,'2Рабочее время'!$A$1:$C$50,2,FALSE)&gt;0,VLOOKUP(D51,'2Рабочее время'!$A$1:$C$50,2,FALSE),VLOOKUP(D51,'2Рабочее время'!$A$1:$C$50,3,FALSE)))))),0)))+IF((AND(COUNTA(O51:Q51)=1,O51&gt;0)),O51*60*VLOOKUP(D51,'2Рабочее время'!$A:$L,4,FALSE)*((IF(VLOOKUP(D51,'2Рабочее время'!$A$1:$C$50,2,FALSE)&gt;0,VLOOKUP(D51,'2Рабочее время'!$A$1:$C$50,2,FALSE),VLOOKUP(D51,'2Рабочее время'!$A$1:$C$50,3,FALSE)))),IF((AND(COUNTA(L51:N51)=1,M51&gt;0)),M51*((IF(VLOOKUP(D51,'2Рабочее время'!$A$1:$C$50,2,FALSE)&gt;0,VLOOKUP(D51,'2Рабочее время'!$A$1:$C$50,2,FALSE),VLOOKUP(D51,'2Рабочее время'!$A$1:$C$50,3,FALSE)))),IF((AND(COUNTA(O51:Q51)=1,P51&gt;0)),P51*((IF(VLOOKUP(D51,'2Рабочее время'!$A$1:$C$50,2,FALSE)&gt;0,VLOOKUP(D51,'2Рабочее время'!$A$1:$C$50,2,FALSE),VLOOKUP(D51,'2Рабочее время'!$A$1:$C$50,3,FALSE)))),IF((AND(COUNTA(O51:Q51)=1,Q51&gt;0)),Q51*T51*IF(S51=0,0,IF(S51="Количество в месяц",1,IF(S51="Количество в неделю",4.285,IF(S51="Количество в день",IF(VLOOKUP(D51,'2Рабочее время'!$A$1:$C$50,2,FALSE)&gt;0,VLOOKUP(D51,'2Рабочее время'!$A$1:$C$50,2,FALSE),VLOOKUP(D51,'2Рабочее время'!$A$1:$C$50,3,FALSE)))))),0))))))</f>
        <v>0</v>
      </c>
      <c r="S51" s="91" t="s">
        <v>4</v>
      </c>
      <c r="T51" s="91"/>
      <c r="U51" s="39">
        <v>1</v>
      </c>
      <c r="V51" s="17">
        <f t="shared" si="1"/>
        <v>0</v>
      </c>
      <c r="W51" s="17">
        <f t="shared" si="3"/>
        <v>0</v>
      </c>
    </row>
    <row r="52" spans="1:23" ht="54" customHeight="1" x14ac:dyDescent="0.25">
      <c r="A52" s="28">
        <v>51</v>
      </c>
      <c r="B52" s="28"/>
      <c r="C52" s="28"/>
      <c r="D52" s="27"/>
      <c r="E52" s="44"/>
      <c r="F52" s="83"/>
      <c r="G52" s="83"/>
      <c r="H52" s="27"/>
      <c r="I52" s="27"/>
      <c r="J52" s="27"/>
      <c r="K52" s="17">
        <f t="shared" si="0"/>
        <v>0</v>
      </c>
      <c r="L52" s="88"/>
      <c r="M52" s="72"/>
      <c r="N52" s="72"/>
      <c r="O52" s="90"/>
      <c r="P52" s="72"/>
      <c r="Q52" s="72"/>
      <c r="R52" s="81">
        <f>IF(OR(COUNTA(L52:N52)&gt;=2,COUNTA(O52:Q52)&gt;=2),"ошибка",(IF((AND(COUNTA(L52:N52)=1,L52&gt;0)),L52*60*VLOOKUP(D52,'2Рабочее время'!$A:$L,4,FALSE)*((IF(VLOOKUP(D52,'2Рабочее время'!$A$1:$C$50,2,FALSE)&gt;0,VLOOKUP(D52,'2Рабочее время'!$A$1:$C$50,2,FALSE),VLOOKUP(D52,'2Рабочее время'!$A$1:$C$50,3,FALSE)))),IF((AND(COUNTA(L52:N52)=1,M52&gt;0)),M52*((IF(VLOOKUP(D52,'2Рабочее время'!$A$1:$C$50,2,FALSE)&gt;0,VLOOKUP(D52,'2Рабочее время'!$A$1:$C$50,2,FALSE),VLOOKUP(D52,'2Рабочее время'!$A$1:$C$50,3,FALSE)))),IF((AND(COUNTA(L52:N52)=1,N52&gt;0)),N52*T52*IF(S52=0,0,IF(S52="Количество в месяц",1,IF(S52="Количество в неделю",4.285,IF(S52="Количество в день",IF(VLOOKUP(D52,'2Рабочее время'!$A$1:$C$50,2,FALSE)&gt;0,VLOOKUP(D52,'2Рабочее время'!$A$1:$C$50,2,FALSE),VLOOKUP(D52,'2Рабочее время'!$A$1:$C$50,3,FALSE)))))),0)))+IF((AND(COUNTA(O52:Q52)=1,O52&gt;0)),O52*60*VLOOKUP(D52,'2Рабочее время'!$A:$L,4,FALSE)*((IF(VLOOKUP(D52,'2Рабочее время'!$A$1:$C$50,2,FALSE)&gt;0,VLOOKUP(D52,'2Рабочее время'!$A$1:$C$50,2,FALSE),VLOOKUP(D52,'2Рабочее время'!$A$1:$C$50,3,FALSE)))),IF((AND(COUNTA(L52:N52)=1,M52&gt;0)),M52*((IF(VLOOKUP(D52,'2Рабочее время'!$A$1:$C$50,2,FALSE)&gt;0,VLOOKUP(D52,'2Рабочее время'!$A$1:$C$50,2,FALSE),VLOOKUP(D52,'2Рабочее время'!$A$1:$C$50,3,FALSE)))),IF((AND(COUNTA(O52:Q52)=1,P52&gt;0)),P52*((IF(VLOOKUP(D52,'2Рабочее время'!$A$1:$C$50,2,FALSE)&gt;0,VLOOKUP(D52,'2Рабочее время'!$A$1:$C$50,2,FALSE),VLOOKUP(D52,'2Рабочее время'!$A$1:$C$50,3,FALSE)))),IF((AND(COUNTA(O52:Q52)=1,Q52&gt;0)),Q52*T52*IF(S52=0,0,IF(S52="Количество в месяц",1,IF(S52="Количество в неделю",4.285,IF(S52="Количество в день",IF(VLOOKUP(D52,'2Рабочее время'!$A$1:$C$50,2,FALSE)&gt;0,VLOOKUP(D52,'2Рабочее время'!$A$1:$C$50,2,FALSE),VLOOKUP(D52,'2Рабочее время'!$A$1:$C$50,3,FALSE)))))),0))))))</f>
        <v>0</v>
      </c>
      <c r="S52" s="91" t="s">
        <v>4</v>
      </c>
      <c r="T52" s="91"/>
      <c r="U52" s="39">
        <v>1</v>
      </c>
      <c r="V52" s="17">
        <f t="shared" si="1"/>
        <v>0</v>
      </c>
      <c r="W52" s="17">
        <f t="shared" si="3"/>
        <v>0</v>
      </c>
    </row>
    <row r="53" spans="1:23" ht="54" customHeight="1" x14ac:dyDescent="0.25">
      <c r="A53" s="28">
        <v>52</v>
      </c>
      <c r="B53" s="28"/>
      <c r="C53" s="28"/>
      <c r="D53" s="27"/>
      <c r="E53" s="44"/>
      <c r="F53" s="83"/>
      <c r="G53" s="83"/>
      <c r="H53" s="27"/>
      <c r="I53" s="27"/>
      <c r="J53" s="27"/>
      <c r="K53" s="17">
        <f t="shared" si="0"/>
        <v>0</v>
      </c>
      <c r="L53" s="88"/>
      <c r="M53" s="72"/>
      <c r="N53" s="72"/>
      <c r="O53" s="90"/>
      <c r="P53" s="72"/>
      <c r="Q53" s="72"/>
      <c r="R53" s="81">
        <f>IF(OR(COUNTA(L53:N53)&gt;=2,COUNTA(O53:Q53)&gt;=2),"ошибка",(IF((AND(COUNTA(L53:N53)=1,L53&gt;0)),L53*60*VLOOKUP(D53,'2Рабочее время'!$A:$L,4,FALSE)*((IF(VLOOKUP(D53,'2Рабочее время'!$A$1:$C$50,2,FALSE)&gt;0,VLOOKUP(D53,'2Рабочее время'!$A$1:$C$50,2,FALSE),VLOOKUP(D53,'2Рабочее время'!$A$1:$C$50,3,FALSE)))),IF((AND(COUNTA(L53:N53)=1,M53&gt;0)),M53*((IF(VLOOKUP(D53,'2Рабочее время'!$A$1:$C$50,2,FALSE)&gt;0,VLOOKUP(D53,'2Рабочее время'!$A$1:$C$50,2,FALSE),VLOOKUP(D53,'2Рабочее время'!$A$1:$C$50,3,FALSE)))),IF((AND(COUNTA(L53:N53)=1,N53&gt;0)),N53*T53*IF(S53=0,0,IF(S53="Количество в месяц",1,IF(S53="Количество в неделю",4.285,IF(S53="Количество в день",IF(VLOOKUP(D53,'2Рабочее время'!$A$1:$C$50,2,FALSE)&gt;0,VLOOKUP(D53,'2Рабочее время'!$A$1:$C$50,2,FALSE),VLOOKUP(D53,'2Рабочее время'!$A$1:$C$50,3,FALSE)))))),0)))+IF((AND(COUNTA(O53:Q53)=1,O53&gt;0)),O53*60*VLOOKUP(D53,'2Рабочее время'!$A:$L,4,FALSE)*((IF(VLOOKUP(D53,'2Рабочее время'!$A$1:$C$50,2,FALSE)&gt;0,VLOOKUP(D53,'2Рабочее время'!$A$1:$C$50,2,FALSE),VLOOKUP(D53,'2Рабочее время'!$A$1:$C$50,3,FALSE)))),IF((AND(COUNTA(L53:N53)=1,M53&gt;0)),M53*((IF(VLOOKUP(D53,'2Рабочее время'!$A$1:$C$50,2,FALSE)&gt;0,VLOOKUP(D53,'2Рабочее время'!$A$1:$C$50,2,FALSE),VLOOKUP(D53,'2Рабочее время'!$A$1:$C$50,3,FALSE)))),IF((AND(COUNTA(O53:Q53)=1,P53&gt;0)),P53*((IF(VLOOKUP(D53,'2Рабочее время'!$A$1:$C$50,2,FALSE)&gt;0,VLOOKUP(D53,'2Рабочее время'!$A$1:$C$50,2,FALSE),VLOOKUP(D53,'2Рабочее время'!$A$1:$C$50,3,FALSE)))),IF((AND(COUNTA(O53:Q53)=1,Q53&gt;0)),Q53*T53*IF(S53=0,0,IF(S53="Количество в месяц",1,IF(S53="Количество в неделю",4.285,IF(S53="Количество в день",IF(VLOOKUP(D53,'2Рабочее время'!$A$1:$C$50,2,FALSE)&gt;0,VLOOKUP(D53,'2Рабочее время'!$A$1:$C$50,2,FALSE),VLOOKUP(D53,'2Рабочее время'!$A$1:$C$50,3,FALSE)))))),0))))))</f>
        <v>0</v>
      </c>
      <c r="S53" s="91" t="s">
        <v>4</v>
      </c>
      <c r="T53" s="91"/>
      <c r="U53" s="39">
        <v>1</v>
      </c>
      <c r="V53" s="17">
        <f t="shared" si="1"/>
        <v>0</v>
      </c>
      <c r="W53" s="17">
        <f t="shared" si="3"/>
        <v>0</v>
      </c>
    </row>
    <row r="54" spans="1:23" ht="54" customHeight="1" x14ac:dyDescent="0.25">
      <c r="A54" s="28">
        <v>53</v>
      </c>
      <c r="B54" s="28"/>
      <c r="C54" s="28"/>
      <c r="D54" s="27"/>
      <c r="E54" s="44"/>
      <c r="F54" s="83"/>
      <c r="G54" s="83"/>
      <c r="H54" s="27"/>
      <c r="I54" s="27"/>
      <c r="J54" s="27"/>
      <c r="K54" s="17">
        <f t="shared" si="0"/>
        <v>0</v>
      </c>
      <c r="L54" s="88"/>
      <c r="M54" s="72"/>
      <c r="N54" s="72"/>
      <c r="O54" s="90"/>
      <c r="P54" s="72"/>
      <c r="Q54" s="72"/>
      <c r="R54" s="81">
        <f>IF(OR(COUNTA(L54:N54)&gt;=2,COUNTA(O54:Q54)&gt;=2),"ошибка",(IF((AND(COUNTA(L54:N54)=1,L54&gt;0)),L54*60*VLOOKUP(D54,'2Рабочее время'!$A:$L,4,FALSE)*((IF(VLOOKUP(D54,'2Рабочее время'!$A$1:$C$50,2,FALSE)&gt;0,VLOOKUP(D54,'2Рабочее время'!$A$1:$C$50,2,FALSE),VLOOKUP(D54,'2Рабочее время'!$A$1:$C$50,3,FALSE)))),IF((AND(COUNTA(L54:N54)=1,M54&gt;0)),M54*((IF(VLOOKUP(D54,'2Рабочее время'!$A$1:$C$50,2,FALSE)&gt;0,VLOOKUP(D54,'2Рабочее время'!$A$1:$C$50,2,FALSE),VLOOKUP(D54,'2Рабочее время'!$A$1:$C$50,3,FALSE)))),IF((AND(COUNTA(L54:N54)=1,N54&gt;0)),N54*T54*IF(S54=0,0,IF(S54="Количество в месяц",1,IF(S54="Количество в неделю",4.285,IF(S54="Количество в день",IF(VLOOKUP(D54,'2Рабочее время'!$A$1:$C$50,2,FALSE)&gt;0,VLOOKUP(D54,'2Рабочее время'!$A$1:$C$50,2,FALSE),VLOOKUP(D54,'2Рабочее время'!$A$1:$C$50,3,FALSE)))))),0)))+IF((AND(COUNTA(O54:Q54)=1,O54&gt;0)),O54*60*VLOOKUP(D54,'2Рабочее время'!$A:$L,4,FALSE)*((IF(VLOOKUP(D54,'2Рабочее время'!$A$1:$C$50,2,FALSE)&gt;0,VLOOKUP(D54,'2Рабочее время'!$A$1:$C$50,2,FALSE),VLOOKUP(D54,'2Рабочее время'!$A$1:$C$50,3,FALSE)))),IF((AND(COUNTA(L54:N54)=1,M54&gt;0)),M54*((IF(VLOOKUP(D54,'2Рабочее время'!$A$1:$C$50,2,FALSE)&gt;0,VLOOKUP(D54,'2Рабочее время'!$A$1:$C$50,2,FALSE),VLOOKUP(D54,'2Рабочее время'!$A$1:$C$50,3,FALSE)))),IF((AND(COUNTA(O54:Q54)=1,P54&gt;0)),P54*((IF(VLOOKUP(D54,'2Рабочее время'!$A$1:$C$50,2,FALSE)&gt;0,VLOOKUP(D54,'2Рабочее время'!$A$1:$C$50,2,FALSE),VLOOKUP(D54,'2Рабочее время'!$A$1:$C$50,3,FALSE)))),IF((AND(COUNTA(O54:Q54)=1,Q54&gt;0)),Q54*T54*IF(S54=0,0,IF(S54="Количество в месяц",1,IF(S54="Количество в неделю",4.285,IF(S54="Количество в день",IF(VLOOKUP(D54,'2Рабочее время'!$A$1:$C$50,2,FALSE)&gt;0,VLOOKUP(D54,'2Рабочее время'!$A$1:$C$50,2,FALSE),VLOOKUP(D54,'2Рабочее время'!$A$1:$C$50,3,FALSE)))))),0))))))</f>
        <v>0</v>
      </c>
      <c r="S54" s="91" t="s">
        <v>4</v>
      </c>
      <c r="T54" s="91"/>
      <c r="U54" s="39">
        <v>1</v>
      </c>
      <c r="V54" s="17">
        <f t="shared" si="1"/>
        <v>0</v>
      </c>
      <c r="W54" s="17">
        <f t="shared" si="3"/>
        <v>0</v>
      </c>
    </row>
    <row r="55" spans="1:23" ht="54" customHeight="1" x14ac:dyDescent="0.25">
      <c r="A55" s="28">
        <v>54</v>
      </c>
      <c r="B55" s="28"/>
      <c r="C55" s="28"/>
      <c r="D55" s="27"/>
      <c r="E55" s="44"/>
      <c r="F55" s="83"/>
      <c r="G55" s="83"/>
      <c r="H55" s="27"/>
      <c r="I55" s="27"/>
      <c r="J55" s="27"/>
      <c r="K55" s="17">
        <f t="shared" si="0"/>
        <v>0</v>
      </c>
      <c r="L55" s="88"/>
      <c r="M55" s="72"/>
      <c r="N55" s="72"/>
      <c r="O55" s="90"/>
      <c r="P55" s="72"/>
      <c r="Q55" s="72"/>
      <c r="R55" s="81">
        <f>IF(OR(COUNTA(L55:N55)&gt;=2,COUNTA(O55:Q55)&gt;=2),"ошибка",(IF((AND(COUNTA(L55:N55)=1,L55&gt;0)),L55*60*VLOOKUP(D55,'2Рабочее время'!$A:$L,4,FALSE)*((IF(VLOOKUP(D55,'2Рабочее время'!$A$1:$C$50,2,FALSE)&gt;0,VLOOKUP(D55,'2Рабочее время'!$A$1:$C$50,2,FALSE),VLOOKUP(D55,'2Рабочее время'!$A$1:$C$50,3,FALSE)))),IF((AND(COUNTA(L55:N55)=1,M55&gt;0)),M55*((IF(VLOOKUP(D55,'2Рабочее время'!$A$1:$C$50,2,FALSE)&gt;0,VLOOKUP(D55,'2Рабочее время'!$A$1:$C$50,2,FALSE),VLOOKUP(D55,'2Рабочее время'!$A$1:$C$50,3,FALSE)))),IF((AND(COUNTA(L55:N55)=1,N55&gt;0)),N55*T55*IF(S55=0,0,IF(S55="Количество в месяц",1,IF(S55="Количество в неделю",4.285,IF(S55="Количество в день",IF(VLOOKUP(D55,'2Рабочее время'!$A$1:$C$50,2,FALSE)&gt;0,VLOOKUP(D55,'2Рабочее время'!$A$1:$C$50,2,FALSE),VLOOKUP(D55,'2Рабочее время'!$A$1:$C$50,3,FALSE)))))),0)))+IF((AND(COUNTA(O55:Q55)=1,O55&gt;0)),O55*60*VLOOKUP(D55,'2Рабочее время'!$A:$L,4,FALSE)*((IF(VLOOKUP(D55,'2Рабочее время'!$A$1:$C$50,2,FALSE)&gt;0,VLOOKUP(D55,'2Рабочее время'!$A$1:$C$50,2,FALSE),VLOOKUP(D55,'2Рабочее время'!$A$1:$C$50,3,FALSE)))),IF((AND(COUNTA(L55:N55)=1,M55&gt;0)),M55*((IF(VLOOKUP(D55,'2Рабочее время'!$A$1:$C$50,2,FALSE)&gt;0,VLOOKUP(D55,'2Рабочее время'!$A$1:$C$50,2,FALSE),VLOOKUP(D55,'2Рабочее время'!$A$1:$C$50,3,FALSE)))),IF((AND(COUNTA(O55:Q55)=1,P55&gt;0)),P55*((IF(VLOOKUP(D55,'2Рабочее время'!$A$1:$C$50,2,FALSE)&gt;0,VLOOKUP(D55,'2Рабочее время'!$A$1:$C$50,2,FALSE),VLOOKUP(D55,'2Рабочее время'!$A$1:$C$50,3,FALSE)))),IF((AND(COUNTA(O55:Q55)=1,Q55&gt;0)),Q55*T55*IF(S55=0,0,IF(S55="Количество в месяц",1,IF(S55="Количество в неделю",4.285,IF(S55="Количество в день",IF(VLOOKUP(D55,'2Рабочее время'!$A$1:$C$50,2,FALSE)&gt;0,VLOOKUP(D55,'2Рабочее время'!$A$1:$C$50,2,FALSE),VLOOKUP(D55,'2Рабочее время'!$A$1:$C$50,3,FALSE)))))),0))))))</f>
        <v>0</v>
      </c>
      <c r="S55" s="91" t="s">
        <v>4</v>
      </c>
      <c r="T55" s="91"/>
      <c r="U55" s="39">
        <v>1</v>
      </c>
      <c r="V55" s="17">
        <f t="shared" si="1"/>
        <v>0</v>
      </c>
      <c r="W55" s="17">
        <f t="shared" si="3"/>
        <v>0</v>
      </c>
    </row>
    <row r="56" spans="1:23" ht="54" customHeight="1" x14ac:dyDescent="0.25">
      <c r="A56" s="28">
        <v>55</v>
      </c>
      <c r="B56" s="28"/>
      <c r="C56" s="28"/>
      <c r="D56" s="27"/>
      <c r="E56" s="44"/>
      <c r="F56" s="83"/>
      <c r="G56" s="83"/>
      <c r="H56" s="27"/>
      <c r="I56" s="27"/>
      <c r="J56" s="27"/>
      <c r="K56" s="17">
        <f t="shared" si="0"/>
        <v>0</v>
      </c>
      <c r="L56" s="88"/>
      <c r="M56" s="72"/>
      <c r="N56" s="72"/>
      <c r="O56" s="90"/>
      <c r="P56" s="72"/>
      <c r="Q56" s="72"/>
      <c r="R56" s="81">
        <f>IF(OR(COUNTA(L56:N56)&gt;=2,COUNTA(O56:Q56)&gt;=2),"ошибка",(IF((AND(COUNTA(L56:N56)=1,L56&gt;0)),L56*60*VLOOKUP(D56,'2Рабочее время'!$A:$L,4,FALSE)*((IF(VLOOKUP(D56,'2Рабочее время'!$A$1:$C$50,2,FALSE)&gt;0,VLOOKUP(D56,'2Рабочее время'!$A$1:$C$50,2,FALSE),VLOOKUP(D56,'2Рабочее время'!$A$1:$C$50,3,FALSE)))),IF((AND(COUNTA(L56:N56)=1,M56&gt;0)),M56*((IF(VLOOKUP(D56,'2Рабочее время'!$A$1:$C$50,2,FALSE)&gt;0,VLOOKUP(D56,'2Рабочее время'!$A$1:$C$50,2,FALSE),VLOOKUP(D56,'2Рабочее время'!$A$1:$C$50,3,FALSE)))),IF((AND(COUNTA(L56:N56)=1,N56&gt;0)),N56*T56*IF(S56=0,0,IF(S56="Количество в месяц",1,IF(S56="Количество в неделю",4.285,IF(S56="Количество в день",IF(VLOOKUP(D56,'2Рабочее время'!$A$1:$C$50,2,FALSE)&gt;0,VLOOKUP(D56,'2Рабочее время'!$A$1:$C$50,2,FALSE),VLOOKUP(D56,'2Рабочее время'!$A$1:$C$50,3,FALSE)))))),0)))+IF((AND(COUNTA(O56:Q56)=1,O56&gt;0)),O56*60*VLOOKUP(D56,'2Рабочее время'!$A:$L,4,FALSE)*((IF(VLOOKUP(D56,'2Рабочее время'!$A$1:$C$50,2,FALSE)&gt;0,VLOOKUP(D56,'2Рабочее время'!$A$1:$C$50,2,FALSE),VLOOKUP(D56,'2Рабочее время'!$A$1:$C$50,3,FALSE)))),IF((AND(COUNTA(L56:N56)=1,M56&gt;0)),M56*((IF(VLOOKUP(D56,'2Рабочее время'!$A$1:$C$50,2,FALSE)&gt;0,VLOOKUP(D56,'2Рабочее время'!$A$1:$C$50,2,FALSE),VLOOKUP(D56,'2Рабочее время'!$A$1:$C$50,3,FALSE)))),IF((AND(COUNTA(O56:Q56)=1,P56&gt;0)),P56*((IF(VLOOKUP(D56,'2Рабочее время'!$A$1:$C$50,2,FALSE)&gt;0,VLOOKUP(D56,'2Рабочее время'!$A$1:$C$50,2,FALSE),VLOOKUP(D56,'2Рабочее время'!$A$1:$C$50,3,FALSE)))),IF((AND(COUNTA(O56:Q56)=1,Q56&gt;0)),Q56*T56*IF(S56=0,0,IF(S56="Количество в месяц",1,IF(S56="Количество в неделю",4.285,IF(S56="Количество в день",IF(VLOOKUP(D56,'2Рабочее время'!$A$1:$C$50,2,FALSE)&gt;0,VLOOKUP(D56,'2Рабочее время'!$A$1:$C$50,2,FALSE),VLOOKUP(D56,'2Рабочее время'!$A$1:$C$50,3,FALSE)))))),0))))))</f>
        <v>0</v>
      </c>
      <c r="S56" s="91" t="s">
        <v>4</v>
      </c>
      <c r="T56" s="91"/>
      <c r="U56" s="39">
        <v>1</v>
      </c>
      <c r="V56" s="17">
        <f t="shared" si="1"/>
        <v>0</v>
      </c>
      <c r="W56" s="17">
        <f t="shared" si="3"/>
        <v>0</v>
      </c>
    </row>
    <row r="57" spans="1:23" ht="54" customHeight="1" x14ac:dyDescent="0.25">
      <c r="A57" s="28">
        <v>56</v>
      </c>
      <c r="B57" s="28"/>
      <c r="C57" s="28"/>
      <c r="D57" s="27"/>
      <c r="E57" s="44"/>
      <c r="F57" s="83"/>
      <c r="G57" s="83"/>
      <c r="H57" s="27"/>
      <c r="I57" s="27"/>
      <c r="J57" s="27"/>
      <c r="K57" s="17">
        <f t="shared" si="0"/>
        <v>0</v>
      </c>
      <c r="L57" s="88"/>
      <c r="M57" s="72"/>
      <c r="N57" s="72"/>
      <c r="O57" s="90"/>
      <c r="P57" s="72"/>
      <c r="Q57" s="72"/>
      <c r="R57" s="81">
        <f>IF(OR(COUNTA(L57:N57)&gt;=2,COUNTA(O57:Q57)&gt;=2),"ошибка",(IF((AND(COUNTA(L57:N57)=1,L57&gt;0)),L57*60*VLOOKUP(D57,'2Рабочее время'!$A:$L,4,FALSE)*((IF(VLOOKUP(D57,'2Рабочее время'!$A$1:$C$50,2,FALSE)&gt;0,VLOOKUP(D57,'2Рабочее время'!$A$1:$C$50,2,FALSE),VLOOKUP(D57,'2Рабочее время'!$A$1:$C$50,3,FALSE)))),IF((AND(COUNTA(L57:N57)=1,M57&gt;0)),M57*((IF(VLOOKUP(D57,'2Рабочее время'!$A$1:$C$50,2,FALSE)&gt;0,VLOOKUP(D57,'2Рабочее время'!$A$1:$C$50,2,FALSE),VLOOKUP(D57,'2Рабочее время'!$A$1:$C$50,3,FALSE)))),IF((AND(COUNTA(L57:N57)=1,N57&gt;0)),N57*T57*IF(S57=0,0,IF(S57="Количество в месяц",1,IF(S57="Количество в неделю",4.285,IF(S57="Количество в день",IF(VLOOKUP(D57,'2Рабочее время'!$A$1:$C$50,2,FALSE)&gt;0,VLOOKUP(D57,'2Рабочее время'!$A$1:$C$50,2,FALSE),VLOOKUP(D57,'2Рабочее время'!$A$1:$C$50,3,FALSE)))))),0)))+IF((AND(COUNTA(O57:Q57)=1,O57&gt;0)),O57*60*VLOOKUP(D57,'2Рабочее время'!$A:$L,4,FALSE)*((IF(VLOOKUP(D57,'2Рабочее время'!$A$1:$C$50,2,FALSE)&gt;0,VLOOKUP(D57,'2Рабочее время'!$A$1:$C$50,2,FALSE),VLOOKUP(D57,'2Рабочее время'!$A$1:$C$50,3,FALSE)))),IF((AND(COUNTA(L57:N57)=1,M57&gt;0)),M57*((IF(VLOOKUP(D57,'2Рабочее время'!$A$1:$C$50,2,FALSE)&gt;0,VLOOKUP(D57,'2Рабочее время'!$A$1:$C$50,2,FALSE),VLOOKUP(D57,'2Рабочее время'!$A$1:$C$50,3,FALSE)))),IF((AND(COUNTA(O57:Q57)=1,P57&gt;0)),P57*((IF(VLOOKUP(D57,'2Рабочее время'!$A$1:$C$50,2,FALSE)&gt;0,VLOOKUP(D57,'2Рабочее время'!$A$1:$C$50,2,FALSE),VLOOKUP(D57,'2Рабочее время'!$A$1:$C$50,3,FALSE)))),IF((AND(COUNTA(O57:Q57)=1,Q57&gt;0)),Q57*T57*IF(S57=0,0,IF(S57="Количество в месяц",1,IF(S57="Количество в неделю",4.285,IF(S57="Количество в день",IF(VLOOKUP(D57,'2Рабочее время'!$A$1:$C$50,2,FALSE)&gt;0,VLOOKUP(D57,'2Рабочее время'!$A$1:$C$50,2,FALSE),VLOOKUP(D57,'2Рабочее время'!$A$1:$C$50,3,FALSE)))))),0))))))</f>
        <v>0</v>
      </c>
      <c r="S57" s="91" t="s">
        <v>4</v>
      </c>
      <c r="T57" s="91"/>
      <c r="U57" s="39">
        <v>1</v>
      </c>
      <c r="V57" s="17">
        <f t="shared" si="1"/>
        <v>0</v>
      </c>
      <c r="W57" s="17">
        <f t="shared" si="3"/>
        <v>0</v>
      </c>
    </row>
    <row r="58" spans="1:23" ht="54" customHeight="1" x14ac:dyDescent="0.25">
      <c r="A58" s="28">
        <v>57</v>
      </c>
      <c r="B58" s="28"/>
      <c r="C58" s="28"/>
      <c r="D58" s="27"/>
      <c r="E58" s="44"/>
      <c r="F58" s="83"/>
      <c r="G58" s="83"/>
      <c r="H58" s="27"/>
      <c r="I58" s="27"/>
      <c r="J58" s="27"/>
      <c r="K58" s="17">
        <f t="shared" si="0"/>
        <v>0</v>
      </c>
      <c r="L58" s="88"/>
      <c r="M58" s="72"/>
      <c r="N58" s="72"/>
      <c r="O58" s="90"/>
      <c r="P58" s="72"/>
      <c r="Q58" s="72"/>
      <c r="R58" s="81">
        <f>IF(OR(COUNTA(L58:N58)&gt;=2,COUNTA(O58:Q58)&gt;=2),"ошибка",(IF((AND(COUNTA(L58:N58)=1,L58&gt;0)),L58*60*VLOOKUP(D58,'2Рабочее время'!$A:$L,4,FALSE)*((IF(VLOOKUP(D58,'2Рабочее время'!$A$1:$C$50,2,FALSE)&gt;0,VLOOKUP(D58,'2Рабочее время'!$A$1:$C$50,2,FALSE),VLOOKUP(D58,'2Рабочее время'!$A$1:$C$50,3,FALSE)))),IF((AND(COUNTA(L58:N58)=1,M58&gt;0)),M58*((IF(VLOOKUP(D58,'2Рабочее время'!$A$1:$C$50,2,FALSE)&gt;0,VLOOKUP(D58,'2Рабочее время'!$A$1:$C$50,2,FALSE),VLOOKUP(D58,'2Рабочее время'!$A$1:$C$50,3,FALSE)))),IF((AND(COUNTA(L58:N58)=1,N58&gt;0)),N58*T58*IF(S58=0,0,IF(S58="Количество в месяц",1,IF(S58="Количество в неделю",4.285,IF(S58="Количество в день",IF(VLOOKUP(D58,'2Рабочее время'!$A$1:$C$50,2,FALSE)&gt;0,VLOOKUP(D58,'2Рабочее время'!$A$1:$C$50,2,FALSE),VLOOKUP(D58,'2Рабочее время'!$A$1:$C$50,3,FALSE)))))),0)))+IF((AND(COUNTA(O58:Q58)=1,O58&gt;0)),O58*60*VLOOKUP(D58,'2Рабочее время'!$A:$L,4,FALSE)*((IF(VLOOKUP(D58,'2Рабочее время'!$A$1:$C$50,2,FALSE)&gt;0,VLOOKUP(D58,'2Рабочее время'!$A$1:$C$50,2,FALSE),VLOOKUP(D58,'2Рабочее время'!$A$1:$C$50,3,FALSE)))),IF((AND(COUNTA(L58:N58)=1,M58&gt;0)),M58*((IF(VLOOKUP(D58,'2Рабочее время'!$A$1:$C$50,2,FALSE)&gt;0,VLOOKUP(D58,'2Рабочее время'!$A$1:$C$50,2,FALSE),VLOOKUP(D58,'2Рабочее время'!$A$1:$C$50,3,FALSE)))),IF((AND(COUNTA(O58:Q58)=1,P58&gt;0)),P58*((IF(VLOOKUP(D58,'2Рабочее время'!$A$1:$C$50,2,FALSE)&gt;0,VLOOKUP(D58,'2Рабочее время'!$A$1:$C$50,2,FALSE),VLOOKUP(D58,'2Рабочее время'!$A$1:$C$50,3,FALSE)))),IF((AND(COUNTA(O58:Q58)=1,Q58&gt;0)),Q58*T58*IF(S58=0,0,IF(S58="Количество в месяц",1,IF(S58="Количество в неделю",4.285,IF(S58="Количество в день",IF(VLOOKUP(D58,'2Рабочее время'!$A$1:$C$50,2,FALSE)&gt;0,VLOOKUP(D58,'2Рабочее время'!$A$1:$C$50,2,FALSE),VLOOKUP(D58,'2Рабочее время'!$A$1:$C$50,3,FALSE)))))),0))))))</f>
        <v>0</v>
      </c>
      <c r="S58" s="91" t="s">
        <v>4</v>
      </c>
      <c r="T58" s="91"/>
      <c r="U58" s="39">
        <v>1</v>
      </c>
      <c r="V58" s="17">
        <f t="shared" si="1"/>
        <v>0</v>
      </c>
      <c r="W58" s="17">
        <f t="shared" si="3"/>
        <v>0</v>
      </c>
    </row>
    <row r="59" spans="1:23" ht="54" customHeight="1" x14ac:dyDescent="0.25">
      <c r="A59" s="28">
        <v>58</v>
      </c>
      <c r="B59" s="28"/>
      <c r="C59" s="28"/>
      <c r="D59" s="27"/>
      <c r="E59" s="44"/>
      <c r="F59" s="83"/>
      <c r="G59" s="83"/>
      <c r="H59" s="27"/>
      <c r="I59" s="27"/>
      <c r="J59" s="27"/>
      <c r="K59" s="17">
        <f t="shared" si="0"/>
        <v>0</v>
      </c>
      <c r="L59" s="88"/>
      <c r="M59" s="72"/>
      <c r="N59" s="72"/>
      <c r="O59" s="90"/>
      <c r="P59" s="72"/>
      <c r="Q59" s="72"/>
      <c r="R59" s="81">
        <f>IF(OR(COUNTA(L59:N59)&gt;=2,COUNTA(O59:Q59)&gt;=2),"ошибка",(IF((AND(COUNTA(L59:N59)=1,L59&gt;0)),L59*60*VLOOKUP(D59,'2Рабочее время'!$A:$L,4,FALSE)*((IF(VLOOKUP(D59,'2Рабочее время'!$A$1:$C$50,2,FALSE)&gt;0,VLOOKUP(D59,'2Рабочее время'!$A$1:$C$50,2,FALSE),VLOOKUP(D59,'2Рабочее время'!$A$1:$C$50,3,FALSE)))),IF((AND(COUNTA(L59:N59)=1,M59&gt;0)),M59*((IF(VLOOKUP(D59,'2Рабочее время'!$A$1:$C$50,2,FALSE)&gt;0,VLOOKUP(D59,'2Рабочее время'!$A$1:$C$50,2,FALSE),VLOOKUP(D59,'2Рабочее время'!$A$1:$C$50,3,FALSE)))),IF((AND(COUNTA(L59:N59)=1,N59&gt;0)),N59*T59*IF(S59=0,0,IF(S59="Количество в месяц",1,IF(S59="Количество в неделю",4.285,IF(S59="Количество в день",IF(VLOOKUP(D59,'2Рабочее время'!$A$1:$C$50,2,FALSE)&gt;0,VLOOKUP(D59,'2Рабочее время'!$A$1:$C$50,2,FALSE),VLOOKUP(D59,'2Рабочее время'!$A$1:$C$50,3,FALSE)))))),0)))+IF((AND(COUNTA(O59:Q59)=1,O59&gt;0)),O59*60*VLOOKUP(D59,'2Рабочее время'!$A:$L,4,FALSE)*((IF(VLOOKUP(D59,'2Рабочее время'!$A$1:$C$50,2,FALSE)&gt;0,VLOOKUP(D59,'2Рабочее время'!$A$1:$C$50,2,FALSE),VLOOKUP(D59,'2Рабочее время'!$A$1:$C$50,3,FALSE)))),IF((AND(COUNTA(L59:N59)=1,M59&gt;0)),M59*((IF(VLOOKUP(D59,'2Рабочее время'!$A$1:$C$50,2,FALSE)&gt;0,VLOOKUP(D59,'2Рабочее время'!$A$1:$C$50,2,FALSE),VLOOKUP(D59,'2Рабочее время'!$A$1:$C$50,3,FALSE)))),IF((AND(COUNTA(O59:Q59)=1,P59&gt;0)),P59*((IF(VLOOKUP(D59,'2Рабочее время'!$A$1:$C$50,2,FALSE)&gt;0,VLOOKUP(D59,'2Рабочее время'!$A$1:$C$50,2,FALSE),VLOOKUP(D59,'2Рабочее время'!$A$1:$C$50,3,FALSE)))),IF((AND(COUNTA(O59:Q59)=1,Q59&gt;0)),Q59*T59*IF(S59=0,0,IF(S59="Количество в месяц",1,IF(S59="Количество в неделю",4.285,IF(S59="Количество в день",IF(VLOOKUP(D59,'2Рабочее время'!$A$1:$C$50,2,FALSE)&gt;0,VLOOKUP(D59,'2Рабочее время'!$A$1:$C$50,2,FALSE),VLOOKUP(D59,'2Рабочее время'!$A$1:$C$50,3,FALSE)))))),0))))))</f>
        <v>0</v>
      </c>
      <c r="S59" s="91" t="s">
        <v>4</v>
      </c>
      <c r="T59" s="91"/>
      <c r="U59" s="39">
        <v>1</v>
      </c>
      <c r="V59" s="17">
        <f t="shared" si="1"/>
        <v>0</v>
      </c>
      <c r="W59" s="17">
        <f t="shared" si="3"/>
        <v>0</v>
      </c>
    </row>
    <row r="60" spans="1:23" ht="54" customHeight="1" x14ac:dyDescent="0.25">
      <c r="A60" s="28">
        <v>59</v>
      </c>
      <c r="B60" s="28"/>
      <c r="C60" s="28"/>
      <c r="D60" s="27"/>
      <c r="E60" s="44"/>
      <c r="F60" s="83"/>
      <c r="G60" s="83"/>
      <c r="H60" s="27"/>
      <c r="I60" s="27"/>
      <c r="J60" s="27"/>
      <c r="K60" s="17">
        <f t="shared" si="0"/>
        <v>0</v>
      </c>
      <c r="L60" s="88"/>
      <c r="M60" s="72"/>
      <c r="N60" s="72"/>
      <c r="O60" s="90"/>
      <c r="P60" s="72"/>
      <c r="Q60" s="72"/>
      <c r="R60" s="81">
        <f>IF(OR(COUNTA(L60:N60)&gt;=2,COUNTA(O60:Q60)&gt;=2),"ошибка",(IF((AND(COUNTA(L60:N60)=1,L60&gt;0)),L60*60*VLOOKUP(D60,'2Рабочее время'!$A:$L,4,FALSE)*((IF(VLOOKUP(D60,'2Рабочее время'!$A$1:$C$50,2,FALSE)&gt;0,VLOOKUP(D60,'2Рабочее время'!$A$1:$C$50,2,FALSE),VLOOKUP(D60,'2Рабочее время'!$A$1:$C$50,3,FALSE)))),IF((AND(COUNTA(L60:N60)=1,M60&gt;0)),M60*((IF(VLOOKUP(D60,'2Рабочее время'!$A$1:$C$50,2,FALSE)&gt;0,VLOOKUP(D60,'2Рабочее время'!$A$1:$C$50,2,FALSE),VLOOKUP(D60,'2Рабочее время'!$A$1:$C$50,3,FALSE)))),IF((AND(COUNTA(L60:N60)=1,N60&gt;0)),N60*T60*IF(S60=0,0,IF(S60="Количество в месяц",1,IF(S60="Количество в неделю",4.285,IF(S60="Количество в день",IF(VLOOKUP(D60,'2Рабочее время'!$A$1:$C$50,2,FALSE)&gt;0,VLOOKUP(D60,'2Рабочее время'!$A$1:$C$50,2,FALSE),VLOOKUP(D60,'2Рабочее время'!$A$1:$C$50,3,FALSE)))))),0)))+IF((AND(COUNTA(O60:Q60)=1,O60&gt;0)),O60*60*VLOOKUP(D60,'2Рабочее время'!$A:$L,4,FALSE)*((IF(VLOOKUP(D60,'2Рабочее время'!$A$1:$C$50,2,FALSE)&gt;0,VLOOKUP(D60,'2Рабочее время'!$A$1:$C$50,2,FALSE),VLOOKUP(D60,'2Рабочее время'!$A$1:$C$50,3,FALSE)))),IF((AND(COUNTA(L60:N60)=1,M60&gt;0)),M60*((IF(VLOOKUP(D60,'2Рабочее время'!$A$1:$C$50,2,FALSE)&gt;0,VLOOKUP(D60,'2Рабочее время'!$A$1:$C$50,2,FALSE),VLOOKUP(D60,'2Рабочее время'!$A$1:$C$50,3,FALSE)))),IF((AND(COUNTA(O60:Q60)=1,P60&gt;0)),P60*((IF(VLOOKUP(D60,'2Рабочее время'!$A$1:$C$50,2,FALSE)&gt;0,VLOOKUP(D60,'2Рабочее время'!$A$1:$C$50,2,FALSE),VLOOKUP(D60,'2Рабочее время'!$A$1:$C$50,3,FALSE)))),IF((AND(COUNTA(O60:Q60)=1,Q60&gt;0)),Q60*T60*IF(S60=0,0,IF(S60="Количество в месяц",1,IF(S60="Количество в неделю",4.285,IF(S60="Количество в день",IF(VLOOKUP(D60,'2Рабочее время'!$A$1:$C$50,2,FALSE)&gt;0,VLOOKUP(D60,'2Рабочее время'!$A$1:$C$50,2,FALSE),VLOOKUP(D60,'2Рабочее время'!$A$1:$C$50,3,FALSE)))))),0))))))</f>
        <v>0</v>
      </c>
      <c r="S60" s="91" t="s">
        <v>4</v>
      </c>
      <c r="T60" s="91"/>
      <c r="U60" s="39">
        <v>1</v>
      </c>
      <c r="V60" s="17">
        <f t="shared" si="1"/>
        <v>0</v>
      </c>
      <c r="W60" s="17">
        <f t="shared" si="3"/>
        <v>0</v>
      </c>
    </row>
    <row r="61" spans="1:23" ht="54" customHeight="1" x14ac:dyDescent="0.25">
      <c r="A61" s="28">
        <v>60</v>
      </c>
      <c r="B61" s="28"/>
      <c r="C61" s="28"/>
      <c r="D61" s="27"/>
      <c r="E61" s="44"/>
      <c r="F61" s="83"/>
      <c r="G61" s="83"/>
      <c r="H61" s="27"/>
      <c r="I61" s="27"/>
      <c r="J61" s="27"/>
      <c r="K61" s="17">
        <f t="shared" si="0"/>
        <v>0</v>
      </c>
      <c r="L61" s="88"/>
      <c r="M61" s="72"/>
      <c r="N61" s="72"/>
      <c r="O61" s="90"/>
      <c r="P61" s="72"/>
      <c r="Q61" s="72"/>
      <c r="R61" s="81">
        <f>IF(OR(COUNTA(L61:N61)&gt;=2,COUNTA(O61:Q61)&gt;=2),"ошибка",(IF((AND(COUNTA(L61:N61)=1,L61&gt;0)),L61*60*VLOOKUP(D61,'2Рабочее время'!$A:$L,4,FALSE)*((IF(VLOOKUP(D61,'2Рабочее время'!$A$1:$C$50,2,FALSE)&gt;0,VLOOKUP(D61,'2Рабочее время'!$A$1:$C$50,2,FALSE),VLOOKUP(D61,'2Рабочее время'!$A$1:$C$50,3,FALSE)))),IF((AND(COUNTA(L61:N61)=1,M61&gt;0)),M61*((IF(VLOOKUP(D61,'2Рабочее время'!$A$1:$C$50,2,FALSE)&gt;0,VLOOKUP(D61,'2Рабочее время'!$A$1:$C$50,2,FALSE),VLOOKUP(D61,'2Рабочее время'!$A$1:$C$50,3,FALSE)))),IF((AND(COUNTA(L61:N61)=1,N61&gt;0)),N61*T61*IF(S61=0,0,IF(S61="Количество в месяц",1,IF(S61="Количество в неделю",4.285,IF(S61="Количество в день",IF(VLOOKUP(D61,'2Рабочее время'!$A$1:$C$50,2,FALSE)&gt;0,VLOOKUP(D61,'2Рабочее время'!$A$1:$C$50,2,FALSE),VLOOKUP(D61,'2Рабочее время'!$A$1:$C$50,3,FALSE)))))),0)))+IF((AND(COUNTA(O61:Q61)=1,O61&gt;0)),O61*60*VLOOKUP(D61,'2Рабочее время'!$A:$L,4,FALSE)*((IF(VLOOKUP(D61,'2Рабочее время'!$A$1:$C$50,2,FALSE)&gt;0,VLOOKUP(D61,'2Рабочее время'!$A$1:$C$50,2,FALSE),VLOOKUP(D61,'2Рабочее время'!$A$1:$C$50,3,FALSE)))),IF((AND(COUNTA(L61:N61)=1,M61&gt;0)),M61*((IF(VLOOKUP(D61,'2Рабочее время'!$A$1:$C$50,2,FALSE)&gt;0,VLOOKUP(D61,'2Рабочее время'!$A$1:$C$50,2,FALSE),VLOOKUP(D61,'2Рабочее время'!$A$1:$C$50,3,FALSE)))),IF((AND(COUNTA(O61:Q61)=1,P61&gt;0)),P61*((IF(VLOOKUP(D61,'2Рабочее время'!$A$1:$C$50,2,FALSE)&gt;0,VLOOKUP(D61,'2Рабочее время'!$A$1:$C$50,2,FALSE),VLOOKUP(D61,'2Рабочее время'!$A$1:$C$50,3,FALSE)))),IF((AND(COUNTA(O61:Q61)=1,Q61&gt;0)),Q61*T61*IF(S61=0,0,IF(S61="Количество в месяц",1,IF(S61="Количество в неделю",4.285,IF(S61="Количество в день",IF(VLOOKUP(D61,'2Рабочее время'!$A$1:$C$50,2,FALSE)&gt;0,VLOOKUP(D61,'2Рабочее время'!$A$1:$C$50,2,FALSE),VLOOKUP(D61,'2Рабочее время'!$A$1:$C$50,3,FALSE)))))),0))))))</f>
        <v>0</v>
      </c>
      <c r="S61" s="91" t="s">
        <v>4</v>
      </c>
      <c r="T61" s="91"/>
      <c r="U61" s="39">
        <v>1</v>
      </c>
      <c r="V61" s="17">
        <f t="shared" si="1"/>
        <v>0</v>
      </c>
      <c r="W61" s="17">
        <f t="shared" si="3"/>
        <v>0</v>
      </c>
    </row>
    <row r="62" spans="1:23" ht="54" customHeight="1" x14ac:dyDescent="0.25">
      <c r="A62" s="28">
        <v>61</v>
      </c>
      <c r="B62" s="28"/>
      <c r="C62" s="28"/>
      <c r="D62" s="27"/>
      <c r="E62" s="44"/>
      <c r="F62" s="83"/>
      <c r="G62" s="83"/>
      <c r="H62" s="27"/>
      <c r="I62" s="27"/>
      <c r="J62" s="27"/>
      <c r="K62" s="17">
        <f t="shared" si="0"/>
        <v>0</v>
      </c>
      <c r="L62" s="88"/>
      <c r="M62" s="72"/>
      <c r="N62" s="72"/>
      <c r="O62" s="90"/>
      <c r="P62" s="72"/>
      <c r="Q62" s="72"/>
      <c r="R62" s="81">
        <f>IF(OR(COUNTA(L62:N62)&gt;=2,COUNTA(O62:Q62)&gt;=2),"ошибка",(IF((AND(COUNTA(L62:N62)=1,L62&gt;0)),L62*60*VLOOKUP(D62,'2Рабочее время'!$A:$L,4,FALSE)*((IF(VLOOKUP(D62,'2Рабочее время'!$A$1:$C$50,2,FALSE)&gt;0,VLOOKUP(D62,'2Рабочее время'!$A$1:$C$50,2,FALSE),VLOOKUP(D62,'2Рабочее время'!$A$1:$C$50,3,FALSE)))),IF((AND(COUNTA(L62:N62)=1,M62&gt;0)),M62*((IF(VLOOKUP(D62,'2Рабочее время'!$A$1:$C$50,2,FALSE)&gt;0,VLOOKUP(D62,'2Рабочее время'!$A$1:$C$50,2,FALSE),VLOOKUP(D62,'2Рабочее время'!$A$1:$C$50,3,FALSE)))),IF((AND(COUNTA(L62:N62)=1,N62&gt;0)),N62*T62*IF(S62=0,0,IF(S62="Количество в месяц",1,IF(S62="Количество в неделю",4.285,IF(S62="Количество в день",IF(VLOOKUP(D62,'2Рабочее время'!$A$1:$C$50,2,FALSE)&gt;0,VLOOKUP(D62,'2Рабочее время'!$A$1:$C$50,2,FALSE),VLOOKUP(D62,'2Рабочее время'!$A$1:$C$50,3,FALSE)))))),0)))+IF((AND(COUNTA(O62:Q62)=1,O62&gt;0)),O62*60*VLOOKUP(D62,'2Рабочее время'!$A:$L,4,FALSE)*((IF(VLOOKUP(D62,'2Рабочее время'!$A$1:$C$50,2,FALSE)&gt;0,VLOOKUP(D62,'2Рабочее время'!$A$1:$C$50,2,FALSE),VLOOKUP(D62,'2Рабочее время'!$A$1:$C$50,3,FALSE)))),IF((AND(COUNTA(L62:N62)=1,M62&gt;0)),M62*((IF(VLOOKUP(D62,'2Рабочее время'!$A$1:$C$50,2,FALSE)&gt;0,VLOOKUP(D62,'2Рабочее время'!$A$1:$C$50,2,FALSE),VLOOKUP(D62,'2Рабочее время'!$A$1:$C$50,3,FALSE)))),IF((AND(COUNTA(O62:Q62)=1,P62&gt;0)),P62*((IF(VLOOKUP(D62,'2Рабочее время'!$A$1:$C$50,2,FALSE)&gt;0,VLOOKUP(D62,'2Рабочее время'!$A$1:$C$50,2,FALSE),VLOOKUP(D62,'2Рабочее время'!$A$1:$C$50,3,FALSE)))),IF((AND(COUNTA(O62:Q62)=1,Q62&gt;0)),Q62*T62*IF(S62=0,0,IF(S62="Количество в месяц",1,IF(S62="Количество в неделю",4.285,IF(S62="Количество в день",IF(VLOOKUP(D62,'2Рабочее время'!$A$1:$C$50,2,FALSE)&gt;0,VLOOKUP(D62,'2Рабочее время'!$A$1:$C$50,2,FALSE),VLOOKUP(D62,'2Рабочее время'!$A$1:$C$50,3,FALSE)))))),0))))))</f>
        <v>0</v>
      </c>
      <c r="S62" s="91" t="s">
        <v>4</v>
      </c>
      <c r="T62" s="91"/>
      <c r="U62" s="39">
        <v>1</v>
      </c>
      <c r="V62" s="17">
        <f t="shared" si="1"/>
        <v>0</v>
      </c>
      <c r="W62" s="17">
        <f t="shared" si="3"/>
        <v>0</v>
      </c>
    </row>
    <row r="63" spans="1:23" ht="54" customHeight="1" x14ac:dyDescent="0.25">
      <c r="A63" s="28">
        <v>62</v>
      </c>
      <c r="B63" s="28"/>
      <c r="C63" s="28"/>
      <c r="D63" s="27"/>
      <c r="E63" s="44"/>
      <c r="F63" s="83"/>
      <c r="G63" s="83"/>
      <c r="H63" s="27"/>
      <c r="I63" s="27"/>
      <c r="J63" s="27"/>
      <c r="K63" s="17">
        <f t="shared" si="0"/>
        <v>0</v>
      </c>
      <c r="L63" s="88"/>
      <c r="M63" s="72"/>
      <c r="N63" s="72"/>
      <c r="O63" s="90"/>
      <c r="P63" s="72"/>
      <c r="Q63" s="72"/>
      <c r="R63" s="81">
        <f>IF(OR(COUNTA(L63:N63)&gt;=2,COUNTA(O63:Q63)&gt;=2),"ошибка",(IF((AND(COUNTA(L63:N63)=1,L63&gt;0)),L63*60*VLOOKUP(D63,'2Рабочее время'!$A:$L,4,FALSE)*((IF(VLOOKUP(D63,'2Рабочее время'!$A$1:$C$50,2,FALSE)&gt;0,VLOOKUP(D63,'2Рабочее время'!$A$1:$C$50,2,FALSE),VLOOKUP(D63,'2Рабочее время'!$A$1:$C$50,3,FALSE)))),IF((AND(COUNTA(L63:N63)=1,M63&gt;0)),M63*((IF(VLOOKUP(D63,'2Рабочее время'!$A$1:$C$50,2,FALSE)&gt;0,VLOOKUP(D63,'2Рабочее время'!$A$1:$C$50,2,FALSE),VLOOKUP(D63,'2Рабочее время'!$A$1:$C$50,3,FALSE)))),IF((AND(COUNTA(L63:N63)=1,N63&gt;0)),N63*T63*IF(S63=0,0,IF(S63="Количество в месяц",1,IF(S63="Количество в неделю",4.285,IF(S63="Количество в день",IF(VLOOKUP(D63,'2Рабочее время'!$A$1:$C$50,2,FALSE)&gt;0,VLOOKUP(D63,'2Рабочее время'!$A$1:$C$50,2,FALSE),VLOOKUP(D63,'2Рабочее время'!$A$1:$C$50,3,FALSE)))))),0)))+IF((AND(COUNTA(O63:Q63)=1,O63&gt;0)),O63*60*VLOOKUP(D63,'2Рабочее время'!$A:$L,4,FALSE)*((IF(VLOOKUP(D63,'2Рабочее время'!$A$1:$C$50,2,FALSE)&gt;0,VLOOKUP(D63,'2Рабочее время'!$A$1:$C$50,2,FALSE),VLOOKUP(D63,'2Рабочее время'!$A$1:$C$50,3,FALSE)))),IF((AND(COUNTA(L63:N63)=1,M63&gt;0)),M63*((IF(VLOOKUP(D63,'2Рабочее время'!$A$1:$C$50,2,FALSE)&gt;0,VLOOKUP(D63,'2Рабочее время'!$A$1:$C$50,2,FALSE),VLOOKUP(D63,'2Рабочее время'!$A$1:$C$50,3,FALSE)))),IF((AND(COUNTA(O63:Q63)=1,P63&gt;0)),P63*((IF(VLOOKUP(D63,'2Рабочее время'!$A$1:$C$50,2,FALSE)&gt;0,VLOOKUP(D63,'2Рабочее время'!$A$1:$C$50,2,FALSE),VLOOKUP(D63,'2Рабочее время'!$A$1:$C$50,3,FALSE)))),IF((AND(COUNTA(O63:Q63)=1,Q63&gt;0)),Q63*T63*IF(S63=0,0,IF(S63="Количество в месяц",1,IF(S63="Количество в неделю",4.285,IF(S63="Количество в день",IF(VLOOKUP(D63,'2Рабочее время'!$A$1:$C$50,2,FALSE)&gt;0,VLOOKUP(D63,'2Рабочее время'!$A$1:$C$50,2,FALSE),VLOOKUP(D63,'2Рабочее время'!$A$1:$C$50,3,FALSE)))))),0))))))</f>
        <v>0</v>
      </c>
      <c r="S63" s="91" t="s">
        <v>4</v>
      </c>
      <c r="T63" s="91"/>
      <c r="U63" s="39">
        <v>1</v>
      </c>
      <c r="V63" s="17">
        <f t="shared" si="1"/>
        <v>0</v>
      </c>
      <c r="W63" s="17">
        <f t="shared" si="3"/>
        <v>0</v>
      </c>
    </row>
    <row r="64" spans="1:23" ht="54" customHeight="1" x14ac:dyDescent="0.25">
      <c r="A64" s="28">
        <v>63</v>
      </c>
      <c r="B64" s="28"/>
      <c r="C64" s="28"/>
      <c r="D64" s="27"/>
      <c r="E64" s="44"/>
      <c r="F64" s="83"/>
      <c r="G64" s="83"/>
      <c r="H64" s="27"/>
      <c r="I64" s="27"/>
      <c r="J64" s="27"/>
      <c r="K64" s="17">
        <f t="shared" si="0"/>
        <v>0</v>
      </c>
      <c r="L64" s="88"/>
      <c r="M64" s="72"/>
      <c r="N64" s="72"/>
      <c r="O64" s="90"/>
      <c r="P64" s="72"/>
      <c r="Q64" s="72"/>
      <c r="R64" s="81">
        <f>IF(OR(COUNTA(L64:N64)&gt;=2,COUNTA(O64:Q64)&gt;=2),"ошибка",(IF((AND(COUNTA(L64:N64)=1,L64&gt;0)),L64*60*VLOOKUP(D64,'2Рабочее время'!$A:$L,4,FALSE)*((IF(VLOOKUP(D64,'2Рабочее время'!$A$1:$C$50,2,FALSE)&gt;0,VLOOKUP(D64,'2Рабочее время'!$A$1:$C$50,2,FALSE),VLOOKUP(D64,'2Рабочее время'!$A$1:$C$50,3,FALSE)))),IF((AND(COUNTA(L64:N64)=1,M64&gt;0)),M64*((IF(VLOOKUP(D64,'2Рабочее время'!$A$1:$C$50,2,FALSE)&gt;0,VLOOKUP(D64,'2Рабочее время'!$A$1:$C$50,2,FALSE),VLOOKUP(D64,'2Рабочее время'!$A$1:$C$50,3,FALSE)))),IF((AND(COUNTA(L64:N64)=1,N64&gt;0)),N64*T64*IF(S64=0,0,IF(S64="Количество в месяц",1,IF(S64="Количество в неделю",4.285,IF(S64="Количество в день",IF(VLOOKUP(D64,'2Рабочее время'!$A$1:$C$50,2,FALSE)&gt;0,VLOOKUP(D64,'2Рабочее время'!$A$1:$C$50,2,FALSE),VLOOKUP(D64,'2Рабочее время'!$A$1:$C$50,3,FALSE)))))),0)))+IF((AND(COUNTA(O64:Q64)=1,O64&gt;0)),O64*60*VLOOKUP(D64,'2Рабочее время'!$A:$L,4,FALSE)*((IF(VLOOKUP(D64,'2Рабочее время'!$A$1:$C$50,2,FALSE)&gt;0,VLOOKUP(D64,'2Рабочее время'!$A$1:$C$50,2,FALSE),VLOOKUP(D64,'2Рабочее время'!$A$1:$C$50,3,FALSE)))),IF((AND(COUNTA(L64:N64)=1,M64&gt;0)),M64*((IF(VLOOKUP(D64,'2Рабочее время'!$A$1:$C$50,2,FALSE)&gt;0,VLOOKUP(D64,'2Рабочее время'!$A$1:$C$50,2,FALSE),VLOOKUP(D64,'2Рабочее время'!$A$1:$C$50,3,FALSE)))),IF((AND(COUNTA(O64:Q64)=1,P64&gt;0)),P64*((IF(VLOOKUP(D64,'2Рабочее время'!$A$1:$C$50,2,FALSE)&gt;0,VLOOKUP(D64,'2Рабочее время'!$A$1:$C$50,2,FALSE),VLOOKUP(D64,'2Рабочее время'!$A$1:$C$50,3,FALSE)))),IF((AND(COUNTA(O64:Q64)=1,Q64&gt;0)),Q64*T64*IF(S64=0,0,IF(S64="Количество в месяц",1,IF(S64="Количество в неделю",4.285,IF(S64="Количество в день",IF(VLOOKUP(D64,'2Рабочее время'!$A$1:$C$50,2,FALSE)&gt;0,VLOOKUP(D64,'2Рабочее время'!$A$1:$C$50,2,FALSE),VLOOKUP(D64,'2Рабочее время'!$A$1:$C$50,3,FALSE)))))),0))))))</f>
        <v>0</v>
      </c>
      <c r="S64" s="91" t="s">
        <v>22</v>
      </c>
      <c r="T64" s="91"/>
      <c r="U64" s="39">
        <v>1</v>
      </c>
      <c r="V64" s="17">
        <f t="shared" si="1"/>
        <v>0</v>
      </c>
      <c r="W64" s="17">
        <f t="shared" si="3"/>
        <v>0</v>
      </c>
    </row>
    <row r="65" spans="1:23" ht="54" customHeight="1" x14ac:dyDescent="0.25">
      <c r="A65" s="28">
        <v>64</v>
      </c>
      <c r="B65" s="28"/>
      <c r="C65" s="28"/>
      <c r="D65" s="27"/>
      <c r="E65" s="44"/>
      <c r="F65" s="83"/>
      <c r="G65" s="83"/>
      <c r="H65" s="27"/>
      <c r="I65" s="27"/>
      <c r="J65" s="27"/>
      <c r="K65" s="17">
        <f t="shared" si="0"/>
        <v>0</v>
      </c>
      <c r="L65" s="88"/>
      <c r="M65" s="72"/>
      <c r="N65" s="72"/>
      <c r="O65" s="90"/>
      <c r="P65" s="72"/>
      <c r="Q65" s="72"/>
      <c r="R65" s="81">
        <f>IF(OR(COUNTA(L65:N65)&gt;=2,COUNTA(O65:Q65)&gt;=2),"ошибка",(IF((AND(COUNTA(L65:N65)=1,L65&gt;0)),L65*60*VLOOKUP(D65,'2Рабочее время'!$A:$L,4,FALSE)*((IF(VLOOKUP(D65,'2Рабочее время'!$A$1:$C$50,2,FALSE)&gt;0,VLOOKUP(D65,'2Рабочее время'!$A$1:$C$50,2,FALSE),VLOOKUP(D65,'2Рабочее время'!$A$1:$C$50,3,FALSE)))),IF((AND(COUNTA(L65:N65)=1,M65&gt;0)),M65*((IF(VLOOKUP(D65,'2Рабочее время'!$A$1:$C$50,2,FALSE)&gt;0,VLOOKUP(D65,'2Рабочее время'!$A$1:$C$50,2,FALSE),VLOOKUP(D65,'2Рабочее время'!$A$1:$C$50,3,FALSE)))),IF((AND(COUNTA(L65:N65)=1,N65&gt;0)),N65*T65*IF(S65=0,0,IF(S65="Количество в месяц",1,IF(S65="Количество в неделю",4.285,IF(S65="Количество в день",IF(VLOOKUP(D65,'2Рабочее время'!$A$1:$C$50,2,FALSE)&gt;0,VLOOKUP(D65,'2Рабочее время'!$A$1:$C$50,2,FALSE),VLOOKUP(D65,'2Рабочее время'!$A$1:$C$50,3,FALSE)))))),0)))+IF((AND(COUNTA(O65:Q65)=1,O65&gt;0)),O65*60*VLOOKUP(D65,'2Рабочее время'!$A:$L,4,FALSE)*((IF(VLOOKUP(D65,'2Рабочее время'!$A$1:$C$50,2,FALSE)&gt;0,VLOOKUP(D65,'2Рабочее время'!$A$1:$C$50,2,FALSE),VLOOKUP(D65,'2Рабочее время'!$A$1:$C$50,3,FALSE)))),IF((AND(COUNTA(L65:N65)=1,M65&gt;0)),M65*((IF(VLOOKUP(D65,'2Рабочее время'!$A$1:$C$50,2,FALSE)&gt;0,VLOOKUP(D65,'2Рабочее время'!$A$1:$C$50,2,FALSE),VLOOKUP(D65,'2Рабочее время'!$A$1:$C$50,3,FALSE)))),IF((AND(COUNTA(O65:Q65)=1,P65&gt;0)),P65*((IF(VLOOKUP(D65,'2Рабочее время'!$A$1:$C$50,2,FALSE)&gt;0,VLOOKUP(D65,'2Рабочее время'!$A$1:$C$50,2,FALSE),VLOOKUP(D65,'2Рабочее время'!$A$1:$C$50,3,FALSE)))),IF((AND(COUNTA(O65:Q65)=1,Q65&gt;0)),Q65*T65*IF(S65=0,0,IF(S65="Количество в месяц",1,IF(S65="Количество в неделю",4.285,IF(S65="Количество в день",IF(VLOOKUP(D65,'2Рабочее время'!$A$1:$C$50,2,FALSE)&gt;0,VLOOKUP(D65,'2Рабочее время'!$A$1:$C$50,2,FALSE),VLOOKUP(D65,'2Рабочее время'!$A$1:$C$50,3,FALSE)))))),0))))))</f>
        <v>0</v>
      </c>
      <c r="S65" s="91" t="s">
        <v>4</v>
      </c>
      <c r="T65" s="91"/>
      <c r="U65" s="39">
        <v>1</v>
      </c>
      <c r="V65" s="17">
        <f t="shared" si="1"/>
        <v>0</v>
      </c>
      <c r="W65" s="17">
        <f t="shared" si="3"/>
        <v>0</v>
      </c>
    </row>
    <row r="66" spans="1:23" ht="54" customHeight="1" x14ac:dyDescent="0.25">
      <c r="A66" s="28">
        <v>65</v>
      </c>
      <c r="B66" s="28"/>
      <c r="C66" s="28"/>
      <c r="D66" s="27"/>
      <c r="E66" s="44"/>
      <c r="F66" s="83"/>
      <c r="G66" s="83"/>
      <c r="H66" s="27"/>
      <c r="I66" s="27"/>
      <c r="J66" s="27"/>
      <c r="K66" s="17">
        <f t="shared" si="0"/>
        <v>0</v>
      </c>
      <c r="L66" s="88"/>
      <c r="M66" s="72"/>
      <c r="N66" s="72"/>
      <c r="O66" s="90"/>
      <c r="P66" s="72"/>
      <c r="Q66" s="72"/>
      <c r="R66" s="81">
        <f>IF(OR(COUNTA(L66:N66)&gt;=2,COUNTA(O66:Q66)&gt;=2),"ошибка",(IF((AND(COUNTA(L66:N66)=1,L66&gt;0)),L66*60*VLOOKUP(D66,'2Рабочее время'!$A:$L,4,FALSE)*((IF(VLOOKUP(D66,'2Рабочее время'!$A$1:$C$50,2,FALSE)&gt;0,VLOOKUP(D66,'2Рабочее время'!$A$1:$C$50,2,FALSE),VLOOKUP(D66,'2Рабочее время'!$A$1:$C$50,3,FALSE)))),IF((AND(COUNTA(L66:N66)=1,M66&gt;0)),M66*((IF(VLOOKUP(D66,'2Рабочее время'!$A$1:$C$50,2,FALSE)&gt;0,VLOOKUP(D66,'2Рабочее время'!$A$1:$C$50,2,FALSE),VLOOKUP(D66,'2Рабочее время'!$A$1:$C$50,3,FALSE)))),IF((AND(COUNTA(L66:N66)=1,N66&gt;0)),N66*T66*IF(S66=0,0,IF(S66="Количество в месяц",1,IF(S66="Количество в неделю",4.285,IF(S66="Количество в день",IF(VLOOKUP(D66,'2Рабочее время'!$A$1:$C$50,2,FALSE)&gt;0,VLOOKUP(D66,'2Рабочее время'!$A$1:$C$50,2,FALSE),VLOOKUP(D66,'2Рабочее время'!$A$1:$C$50,3,FALSE)))))),0)))+IF((AND(COUNTA(O66:Q66)=1,O66&gt;0)),O66*60*VLOOKUP(D66,'2Рабочее время'!$A:$L,4,FALSE)*((IF(VLOOKUP(D66,'2Рабочее время'!$A$1:$C$50,2,FALSE)&gt;0,VLOOKUP(D66,'2Рабочее время'!$A$1:$C$50,2,FALSE),VLOOKUP(D66,'2Рабочее время'!$A$1:$C$50,3,FALSE)))),IF((AND(COUNTA(L66:N66)=1,M66&gt;0)),M66*((IF(VLOOKUP(D66,'2Рабочее время'!$A$1:$C$50,2,FALSE)&gt;0,VLOOKUP(D66,'2Рабочее время'!$A$1:$C$50,2,FALSE),VLOOKUP(D66,'2Рабочее время'!$A$1:$C$50,3,FALSE)))),IF((AND(COUNTA(O66:Q66)=1,P66&gt;0)),P66*((IF(VLOOKUP(D66,'2Рабочее время'!$A$1:$C$50,2,FALSE)&gt;0,VLOOKUP(D66,'2Рабочее время'!$A$1:$C$50,2,FALSE),VLOOKUP(D66,'2Рабочее время'!$A$1:$C$50,3,FALSE)))),IF((AND(COUNTA(O66:Q66)=1,Q66&gt;0)),Q66*T66*IF(S66=0,0,IF(S66="Количество в месяц",1,IF(S66="Количество в неделю",4.285,IF(S66="Количество в день",IF(VLOOKUP(D66,'2Рабочее время'!$A$1:$C$50,2,FALSE)&gt;0,VLOOKUP(D66,'2Рабочее время'!$A$1:$C$50,2,FALSE),VLOOKUP(D66,'2Рабочее время'!$A$1:$C$50,3,FALSE)))))),0))))))</f>
        <v>0</v>
      </c>
      <c r="S66" s="91" t="s">
        <v>4</v>
      </c>
      <c r="T66" s="91"/>
      <c r="U66" s="39">
        <v>1</v>
      </c>
      <c r="V66" s="17">
        <f t="shared" si="1"/>
        <v>0</v>
      </c>
      <c r="W66" s="17">
        <f t="shared" si="3"/>
        <v>0</v>
      </c>
    </row>
    <row r="67" spans="1:23" ht="54" customHeight="1" x14ac:dyDescent="0.25">
      <c r="A67" s="28">
        <v>66</v>
      </c>
      <c r="B67" s="28"/>
      <c r="C67" s="28"/>
      <c r="D67" s="27"/>
      <c r="E67" s="44"/>
      <c r="F67" s="83"/>
      <c r="G67" s="83"/>
      <c r="H67" s="27"/>
      <c r="I67" s="27"/>
      <c r="J67" s="27"/>
      <c r="K67" s="17">
        <f t="shared" ref="K67:K80" si="4">(3*I67+2*J67)/5*IF(E67=0,1,E67)</f>
        <v>0</v>
      </c>
      <c r="L67" s="88"/>
      <c r="M67" s="72"/>
      <c r="N67" s="72"/>
      <c r="O67" s="90"/>
      <c r="P67" s="72"/>
      <c r="Q67" s="72"/>
      <c r="R67" s="81">
        <f>IF(OR(COUNTA(L67:N67)&gt;=2,COUNTA(O67:Q67)&gt;=2),"ошибка",(IF((AND(COUNTA(L67:N67)=1,L67&gt;0)),L67*60*VLOOKUP(D67,'2Рабочее время'!$A:$L,4,FALSE)*((IF(VLOOKUP(D67,'2Рабочее время'!$A$1:$C$50,2,FALSE)&gt;0,VLOOKUP(D67,'2Рабочее время'!$A$1:$C$50,2,FALSE),VLOOKUP(D67,'2Рабочее время'!$A$1:$C$50,3,FALSE)))),IF((AND(COUNTA(L67:N67)=1,M67&gt;0)),M67*((IF(VLOOKUP(D67,'2Рабочее время'!$A$1:$C$50,2,FALSE)&gt;0,VLOOKUP(D67,'2Рабочее время'!$A$1:$C$50,2,FALSE),VLOOKUP(D67,'2Рабочее время'!$A$1:$C$50,3,FALSE)))),IF((AND(COUNTA(L67:N67)=1,N67&gt;0)),N67*T67*IF(S67=0,0,IF(S67="Количество в месяц",1,IF(S67="Количество в неделю",4.285,IF(S67="Количество в день",IF(VLOOKUP(D67,'2Рабочее время'!$A$1:$C$50,2,FALSE)&gt;0,VLOOKUP(D67,'2Рабочее время'!$A$1:$C$50,2,FALSE),VLOOKUP(D67,'2Рабочее время'!$A$1:$C$50,3,FALSE)))))),0)))+IF((AND(COUNTA(O67:Q67)=1,O67&gt;0)),O67*60*VLOOKUP(D67,'2Рабочее время'!$A:$L,4,FALSE)*((IF(VLOOKUP(D67,'2Рабочее время'!$A$1:$C$50,2,FALSE)&gt;0,VLOOKUP(D67,'2Рабочее время'!$A$1:$C$50,2,FALSE),VLOOKUP(D67,'2Рабочее время'!$A$1:$C$50,3,FALSE)))),IF((AND(COUNTA(L67:N67)=1,M67&gt;0)),M67*((IF(VLOOKUP(D67,'2Рабочее время'!$A$1:$C$50,2,FALSE)&gt;0,VLOOKUP(D67,'2Рабочее время'!$A$1:$C$50,2,FALSE),VLOOKUP(D67,'2Рабочее время'!$A$1:$C$50,3,FALSE)))),IF((AND(COUNTA(O67:Q67)=1,P67&gt;0)),P67*((IF(VLOOKUP(D67,'2Рабочее время'!$A$1:$C$50,2,FALSE)&gt;0,VLOOKUP(D67,'2Рабочее время'!$A$1:$C$50,2,FALSE),VLOOKUP(D67,'2Рабочее время'!$A$1:$C$50,3,FALSE)))),IF((AND(COUNTA(O67:Q67)=1,Q67&gt;0)),Q67*T67*IF(S67=0,0,IF(S67="Количество в месяц",1,IF(S67="Количество в неделю",4.285,IF(S67="Количество в день",IF(VLOOKUP(D67,'2Рабочее время'!$A$1:$C$50,2,FALSE)&gt;0,VLOOKUP(D67,'2Рабочее время'!$A$1:$C$50,2,FALSE),VLOOKUP(D67,'2Рабочее время'!$A$1:$C$50,3,FALSE)))))),0))))))</f>
        <v>0</v>
      </c>
      <c r="S67" s="91" t="s">
        <v>4</v>
      </c>
      <c r="T67" s="91"/>
      <c r="U67" s="39">
        <v>1</v>
      </c>
      <c r="V67" s="17">
        <f t="shared" ref="V67:V130" si="5">IF(S67=0,0,IF(S67="Количество в месяц",K67*T67*U67,IF(S67="Количество в неделю",K67*T67*U67*4.12,IF(S67="Количество в день",K67*T67*U67*20.6))))+R67</f>
        <v>0</v>
      </c>
      <c r="W67" s="17">
        <f t="shared" si="3"/>
        <v>0</v>
      </c>
    </row>
    <row r="68" spans="1:23" ht="54" customHeight="1" x14ac:dyDescent="0.25">
      <c r="A68" s="28">
        <v>67</v>
      </c>
      <c r="B68" s="28"/>
      <c r="C68" s="28"/>
      <c r="D68" s="27"/>
      <c r="E68" s="44"/>
      <c r="F68" s="83"/>
      <c r="G68" s="83"/>
      <c r="H68" s="27"/>
      <c r="I68" s="27"/>
      <c r="J68" s="27"/>
      <c r="K68" s="17">
        <f t="shared" si="4"/>
        <v>0</v>
      </c>
      <c r="L68" s="88"/>
      <c r="M68" s="72"/>
      <c r="N68" s="72"/>
      <c r="O68" s="90"/>
      <c r="P68" s="72"/>
      <c r="Q68" s="72"/>
      <c r="R68" s="81">
        <f>IF(OR(COUNTA(L68:N68)&gt;=2,COUNTA(O68:Q68)&gt;=2),"ошибка",(IF((AND(COUNTA(L68:N68)=1,L68&gt;0)),L68*60*VLOOKUP(D68,'2Рабочее время'!$A:$L,4,FALSE)*((IF(VLOOKUP(D68,'2Рабочее время'!$A$1:$C$50,2,FALSE)&gt;0,VLOOKUP(D68,'2Рабочее время'!$A$1:$C$50,2,FALSE),VLOOKUP(D68,'2Рабочее время'!$A$1:$C$50,3,FALSE)))),IF((AND(COUNTA(L68:N68)=1,M68&gt;0)),M68*((IF(VLOOKUP(D68,'2Рабочее время'!$A$1:$C$50,2,FALSE)&gt;0,VLOOKUP(D68,'2Рабочее время'!$A$1:$C$50,2,FALSE),VLOOKUP(D68,'2Рабочее время'!$A$1:$C$50,3,FALSE)))),IF((AND(COUNTA(L68:N68)=1,N68&gt;0)),N68*T68*IF(S68=0,0,IF(S68="Количество в месяц",1,IF(S68="Количество в неделю",4.285,IF(S68="Количество в день",IF(VLOOKUP(D68,'2Рабочее время'!$A$1:$C$50,2,FALSE)&gt;0,VLOOKUP(D68,'2Рабочее время'!$A$1:$C$50,2,FALSE),VLOOKUP(D68,'2Рабочее время'!$A$1:$C$50,3,FALSE)))))),0)))+IF((AND(COUNTA(O68:Q68)=1,O68&gt;0)),O68*60*VLOOKUP(D68,'2Рабочее время'!$A:$L,4,FALSE)*((IF(VLOOKUP(D68,'2Рабочее время'!$A$1:$C$50,2,FALSE)&gt;0,VLOOKUP(D68,'2Рабочее время'!$A$1:$C$50,2,FALSE),VLOOKUP(D68,'2Рабочее время'!$A$1:$C$50,3,FALSE)))),IF((AND(COUNTA(L68:N68)=1,M68&gt;0)),M68*((IF(VLOOKUP(D68,'2Рабочее время'!$A$1:$C$50,2,FALSE)&gt;0,VLOOKUP(D68,'2Рабочее время'!$A$1:$C$50,2,FALSE),VLOOKUP(D68,'2Рабочее время'!$A$1:$C$50,3,FALSE)))),IF((AND(COUNTA(O68:Q68)=1,P68&gt;0)),P68*((IF(VLOOKUP(D68,'2Рабочее время'!$A$1:$C$50,2,FALSE)&gt;0,VLOOKUP(D68,'2Рабочее время'!$A$1:$C$50,2,FALSE),VLOOKUP(D68,'2Рабочее время'!$A$1:$C$50,3,FALSE)))),IF((AND(COUNTA(O68:Q68)=1,Q68&gt;0)),Q68*T68*IF(S68=0,0,IF(S68="Количество в месяц",1,IF(S68="Количество в неделю",4.285,IF(S68="Количество в день",IF(VLOOKUP(D68,'2Рабочее время'!$A$1:$C$50,2,FALSE)&gt;0,VLOOKUP(D68,'2Рабочее время'!$A$1:$C$50,2,FALSE),VLOOKUP(D68,'2Рабочее время'!$A$1:$C$50,3,FALSE)))))),0))))))</f>
        <v>0</v>
      </c>
      <c r="S68" s="91" t="s">
        <v>4</v>
      </c>
      <c r="T68" s="91"/>
      <c r="U68" s="39">
        <v>1</v>
      </c>
      <c r="V68" s="17">
        <f t="shared" si="5"/>
        <v>0</v>
      </c>
      <c r="W68" s="17">
        <f t="shared" si="3"/>
        <v>0</v>
      </c>
    </row>
    <row r="69" spans="1:23" ht="54" customHeight="1" x14ac:dyDescent="0.25">
      <c r="A69" s="28">
        <v>68</v>
      </c>
      <c r="B69" s="28"/>
      <c r="C69" s="28"/>
      <c r="D69" s="27"/>
      <c r="E69" s="44"/>
      <c r="F69" s="83"/>
      <c r="G69" s="83"/>
      <c r="H69" s="27"/>
      <c r="I69" s="27"/>
      <c r="J69" s="27"/>
      <c r="K69" s="17">
        <f t="shared" si="4"/>
        <v>0</v>
      </c>
      <c r="L69" s="88"/>
      <c r="M69" s="72"/>
      <c r="N69" s="72"/>
      <c r="O69" s="90"/>
      <c r="P69" s="72"/>
      <c r="Q69" s="72"/>
      <c r="R69" s="81">
        <f>IF(OR(COUNTA(L69:N69)&gt;=2,COUNTA(O69:Q69)&gt;=2),"ошибка",(IF((AND(COUNTA(L69:N69)=1,L69&gt;0)),L69*60*VLOOKUP(D69,'2Рабочее время'!$A:$L,4,FALSE)*((IF(VLOOKUP(D69,'2Рабочее время'!$A$1:$C$50,2,FALSE)&gt;0,VLOOKUP(D69,'2Рабочее время'!$A$1:$C$50,2,FALSE),VLOOKUP(D69,'2Рабочее время'!$A$1:$C$50,3,FALSE)))),IF((AND(COUNTA(L69:N69)=1,M69&gt;0)),M69*((IF(VLOOKUP(D69,'2Рабочее время'!$A$1:$C$50,2,FALSE)&gt;0,VLOOKUP(D69,'2Рабочее время'!$A$1:$C$50,2,FALSE),VLOOKUP(D69,'2Рабочее время'!$A$1:$C$50,3,FALSE)))),IF((AND(COUNTA(L69:N69)=1,N69&gt;0)),N69*T69*IF(S69=0,0,IF(S69="Количество в месяц",1,IF(S69="Количество в неделю",4.285,IF(S69="Количество в день",IF(VLOOKUP(D69,'2Рабочее время'!$A$1:$C$50,2,FALSE)&gt;0,VLOOKUP(D69,'2Рабочее время'!$A$1:$C$50,2,FALSE),VLOOKUP(D69,'2Рабочее время'!$A$1:$C$50,3,FALSE)))))),0)))+IF((AND(COUNTA(O69:Q69)=1,O69&gt;0)),O69*60*VLOOKUP(D69,'2Рабочее время'!$A:$L,4,FALSE)*((IF(VLOOKUP(D69,'2Рабочее время'!$A$1:$C$50,2,FALSE)&gt;0,VLOOKUP(D69,'2Рабочее время'!$A$1:$C$50,2,FALSE),VLOOKUP(D69,'2Рабочее время'!$A$1:$C$50,3,FALSE)))),IF((AND(COUNTA(L69:N69)=1,M69&gt;0)),M69*((IF(VLOOKUP(D69,'2Рабочее время'!$A$1:$C$50,2,FALSE)&gt;0,VLOOKUP(D69,'2Рабочее время'!$A$1:$C$50,2,FALSE),VLOOKUP(D69,'2Рабочее время'!$A$1:$C$50,3,FALSE)))),IF((AND(COUNTA(O69:Q69)=1,P69&gt;0)),P69*((IF(VLOOKUP(D69,'2Рабочее время'!$A$1:$C$50,2,FALSE)&gt;0,VLOOKUP(D69,'2Рабочее время'!$A$1:$C$50,2,FALSE),VLOOKUP(D69,'2Рабочее время'!$A$1:$C$50,3,FALSE)))),IF((AND(COUNTA(O69:Q69)=1,Q69&gt;0)),Q69*T69*IF(S69=0,0,IF(S69="Количество в месяц",1,IF(S69="Количество в неделю",4.285,IF(S69="Количество в день",IF(VLOOKUP(D69,'2Рабочее время'!$A$1:$C$50,2,FALSE)&gt;0,VLOOKUP(D69,'2Рабочее время'!$A$1:$C$50,2,FALSE),VLOOKUP(D69,'2Рабочее время'!$A$1:$C$50,3,FALSE)))))),0))))))</f>
        <v>0</v>
      </c>
      <c r="S69" s="91" t="s">
        <v>18</v>
      </c>
      <c r="T69" s="91"/>
      <c r="U69" s="39">
        <v>1</v>
      </c>
      <c r="V69" s="17">
        <f t="shared" si="5"/>
        <v>0</v>
      </c>
      <c r="W69" s="17">
        <f t="shared" si="3"/>
        <v>0</v>
      </c>
    </row>
    <row r="70" spans="1:23" ht="54" customHeight="1" x14ac:dyDescent="0.25">
      <c r="A70" s="28">
        <v>69</v>
      </c>
      <c r="B70" s="28"/>
      <c r="C70" s="28"/>
      <c r="D70" s="27"/>
      <c r="E70" s="44"/>
      <c r="F70" s="83"/>
      <c r="G70" s="83"/>
      <c r="H70" s="27"/>
      <c r="I70" s="27"/>
      <c r="J70" s="27"/>
      <c r="K70" s="17">
        <f t="shared" si="4"/>
        <v>0</v>
      </c>
      <c r="L70" s="88"/>
      <c r="M70" s="72"/>
      <c r="N70" s="72"/>
      <c r="O70" s="90"/>
      <c r="P70" s="72"/>
      <c r="Q70" s="72"/>
      <c r="R70" s="81">
        <f>IF(OR(COUNTA(L70:N70)&gt;=2,COUNTA(O70:Q70)&gt;=2),"ошибка",(IF((AND(COUNTA(L70:N70)=1,L70&gt;0)),L70*60*VLOOKUP(D70,'2Рабочее время'!$A:$L,4,FALSE)*((IF(VLOOKUP(D70,'2Рабочее время'!$A$1:$C$50,2,FALSE)&gt;0,VLOOKUP(D70,'2Рабочее время'!$A$1:$C$50,2,FALSE),VLOOKUP(D70,'2Рабочее время'!$A$1:$C$50,3,FALSE)))),IF((AND(COUNTA(L70:N70)=1,M70&gt;0)),M70*((IF(VLOOKUP(D70,'2Рабочее время'!$A$1:$C$50,2,FALSE)&gt;0,VLOOKUP(D70,'2Рабочее время'!$A$1:$C$50,2,FALSE),VLOOKUP(D70,'2Рабочее время'!$A$1:$C$50,3,FALSE)))),IF((AND(COUNTA(L70:N70)=1,N70&gt;0)),N70*T70*IF(S70=0,0,IF(S70="Количество в месяц",1,IF(S70="Количество в неделю",4.285,IF(S70="Количество в день",IF(VLOOKUP(D70,'2Рабочее время'!$A$1:$C$50,2,FALSE)&gt;0,VLOOKUP(D70,'2Рабочее время'!$A$1:$C$50,2,FALSE),VLOOKUP(D70,'2Рабочее время'!$A$1:$C$50,3,FALSE)))))),0)))+IF((AND(COUNTA(O70:Q70)=1,O70&gt;0)),O70*60*VLOOKUP(D70,'2Рабочее время'!$A:$L,4,FALSE)*((IF(VLOOKUP(D70,'2Рабочее время'!$A$1:$C$50,2,FALSE)&gt;0,VLOOKUP(D70,'2Рабочее время'!$A$1:$C$50,2,FALSE),VLOOKUP(D70,'2Рабочее время'!$A$1:$C$50,3,FALSE)))),IF((AND(COUNTA(L70:N70)=1,M70&gt;0)),M70*((IF(VLOOKUP(D70,'2Рабочее время'!$A$1:$C$50,2,FALSE)&gt;0,VLOOKUP(D70,'2Рабочее время'!$A$1:$C$50,2,FALSE),VLOOKUP(D70,'2Рабочее время'!$A$1:$C$50,3,FALSE)))),IF((AND(COUNTA(O70:Q70)=1,P70&gt;0)),P70*((IF(VLOOKUP(D70,'2Рабочее время'!$A$1:$C$50,2,FALSE)&gt;0,VLOOKUP(D70,'2Рабочее время'!$A$1:$C$50,2,FALSE),VLOOKUP(D70,'2Рабочее время'!$A$1:$C$50,3,FALSE)))),IF((AND(COUNTA(O70:Q70)=1,Q70&gt;0)),Q70*T70*IF(S70=0,0,IF(S70="Количество в месяц",1,IF(S70="Количество в неделю",4.285,IF(S70="Количество в день",IF(VLOOKUP(D70,'2Рабочее время'!$A$1:$C$50,2,FALSE)&gt;0,VLOOKUP(D70,'2Рабочее время'!$A$1:$C$50,2,FALSE),VLOOKUP(D70,'2Рабочее время'!$A$1:$C$50,3,FALSE)))))),0))))))</f>
        <v>0</v>
      </c>
      <c r="S70" s="91" t="s">
        <v>4</v>
      </c>
      <c r="T70" s="91"/>
      <c r="U70" s="39">
        <v>1</v>
      </c>
      <c r="V70" s="17">
        <f t="shared" si="5"/>
        <v>0</v>
      </c>
      <c r="W70" s="17">
        <f t="shared" si="3"/>
        <v>0</v>
      </c>
    </row>
    <row r="71" spans="1:23" ht="54" customHeight="1" x14ac:dyDescent="0.25">
      <c r="A71" s="28">
        <v>70</v>
      </c>
      <c r="B71" s="28"/>
      <c r="C71" s="28"/>
      <c r="D71" s="27"/>
      <c r="E71" s="44"/>
      <c r="F71" s="83"/>
      <c r="G71" s="83"/>
      <c r="H71" s="27"/>
      <c r="I71" s="27"/>
      <c r="J71" s="27"/>
      <c r="K71" s="17">
        <f t="shared" si="4"/>
        <v>0</v>
      </c>
      <c r="L71" s="88"/>
      <c r="M71" s="72"/>
      <c r="N71" s="72"/>
      <c r="O71" s="90"/>
      <c r="P71" s="72"/>
      <c r="Q71" s="72"/>
      <c r="R71" s="81">
        <f>IF(OR(COUNTA(L71:N71)&gt;=2,COUNTA(O71:Q71)&gt;=2),"ошибка",(IF((AND(COUNTA(L71:N71)=1,L71&gt;0)),L71*60*VLOOKUP(D71,'2Рабочее время'!$A:$L,4,FALSE)*((IF(VLOOKUP(D71,'2Рабочее время'!$A$1:$C$50,2,FALSE)&gt;0,VLOOKUP(D71,'2Рабочее время'!$A$1:$C$50,2,FALSE),VLOOKUP(D71,'2Рабочее время'!$A$1:$C$50,3,FALSE)))),IF((AND(COUNTA(L71:N71)=1,M71&gt;0)),M71*((IF(VLOOKUP(D71,'2Рабочее время'!$A$1:$C$50,2,FALSE)&gt;0,VLOOKUP(D71,'2Рабочее время'!$A$1:$C$50,2,FALSE),VLOOKUP(D71,'2Рабочее время'!$A$1:$C$50,3,FALSE)))),IF((AND(COUNTA(L71:N71)=1,N71&gt;0)),N71*T71*IF(S71=0,0,IF(S71="Количество в месяц",1,IF(S71="Количество в неделю",4.285,IF(S71="Количество в день",IF(VLOOKUP(D71,'2Рабочее время'!$A$1:$C$50,2,FALSE)&gt;0,VLOOKUP(D71,'2Рабочее время'!$A$1:$C$50,2,FALSE),VLOOKUP(D71,'2Рабочее время'!$A$1:$C$50,3,FALSE)))))),0)))+IF((AND(COUNTA(O71:Q71)=1,O71&gt;0)),O71*60*VLOOKUP(D71,'2Рабочее время'!$A:$L,4,FALSE)*((IF(VLOOKUP(D71,'2Рабочее время'!$A$1:$C$50,2,FALSE)&gt;0,VLOOKUP(D71,'2Рабочее время'!$A$1:$C$50,2,FALSE),VLOOKUP(D71,'2Рабочее время'!$A$1:$C$50,3,FALSE)))),IF((AND(COUNTA(L71:N71)=1,M71&gt;0)),M71*((IF(VLOOKUP(D71,'2Рабочее время'!$A$1:$C$50,2,FALSE)&gt;0,VLOOKUP(D71,'2Рабочее время'!$A$1:$C$50,2,FALSE),VLOOKUP(D71,'2Рабочее время'!$A$1:$C$50,3,FALSE)))),IF((AND(COUNTA(O71:Q71)=1,P71&gt;0)),P71*((IF(VLOOKUP(D71,'2Рабочее время'!$A$1:$C$50,2,FALSE)&gt;0,VLOOKUP(D71,'2Рабочее время'!$A$1:$C$50,2,FALSE),VLOOKUP(D71,'2Рабочее время'!$A$1:$C$50,3,FALSE)))),IF((AND(COUNTA(O71:Q71)=1,Q71&gt;0)),Q71*T71*IF(S71=0,0,IF(S71="Количество в месяц",1,IF(S71="Количество в неделю",4.285,IF(S71="Количество в день",IF(VLOOKUP(D71,'2Рабочее время'!$A$1:$C$50,2,FALSE)&gt;0,VLOOKUP(D71,'2Рабочее время'!$A$1:$C$50,2,FALSE),VLOOKUP(D71,'2Рабочее время'!$A$1:$C$50,3,FALSE)))))),0))))))</f>
        <v>0</v>
      </c>
      <c r="S71" s="91" t="s">
        <v>4</v>
      </c>
      <c r="T71" s="91"/>
      <c r="U71" s="39">
        <v>1</v>
      </c>
      <c r="V71" s="17">
        <f t="shared" si="5"/>
        <v>0</v>
      </c>
      <c r="W71" s="17">
        <f t="shared" si="3"/>
        <v>0</v>
      </c>
    </row>
    <row r="72" spans="1:23" ht="54" customHeight="1" x14ac:dyDescent="0.25">
      <c r="A72" s="28">
        <v>71</v>
      </c>
      <c r="B72" s="28"/>
      <c r="C72" s="28"/>
      <c r="D72" s="27"/>
      <c r="E72" s="44"/>
      <c r="F72" s="83"/>
      <c r="G72" s="83"/>
      <c r="H72" s="27"/>
      <c r="I72" s="27"/>
      <c r="J72" s="27"/>
      <c r="K72" s="17">
        <f t="shared" si="4"/>
        <v>0</v>
      </c>
      <c r="L72" s="88"/>
      <c r="M72" s="72"/>
      <c r="N72" s="72"/>
      <c r="O72" s="90"/>
      <c r="P72" s="72"/>
      <c r="Q72" s="72"/>
      <c r="R72" s="81">
        <f>IF(OR(COUNTA(L72:N72)&gt;=2,COUNTA(O72:Q72)&gt;=2),"ошибка",(IF((AND(COUNTA(L72:N72)=1,L72&gt;0)),L72*60*VLOOKUP(D72,'2Рабочее время'!$A:$L,4,FALSE)*((IF(VLOOKUP(D72,'2Рабочее время'!$A$1:$C$50,2,FALSE)&gt;0,VLOOKUP(D72,'2Рабочее время'!$A$1:$C$50,2,FALSE),VLOOKUP(D72,'2Рабочее время'!$A$1:$C$50,3,FALSE)))),IF((AND(COUNTA(L72:N72)=1,M72&gt;0)),M72*((IF(VLOOKUP(D72,'2Рабочее время'!$A$1:$C$50,2,FALSE)&gt;0,VLOOKUP(D72,'2Рабочее время'!$A$1:$C$50,2,FALSE),VLOOKUP(D72,'2Рабочее время'!$A$1:$C$50,3,FALSE)))),IF((AND(COUNTA(L72:N72)=1,N72&gt;0)),N72*T72*IF(S72=0,0,IF(S72="Количество в месяц",1,IF(S72="Количество в неделю",4.285,IF(S72="Количество в день",IF(VLOOKUP(D72,'2Рабочее время'!$A$1:$C$50,2,FALSE)&gt;0,VLOOKUP(D72,'2Рабочее время'!$A$1:$C$50,2,FALSE),VLOOKUP(D72,'2Рабочее время'!$A$1:$C$50,3,FALSE)))))),0)))+IF((AND(COUNTA(O72:Q72)=1,O72&gt;0)),O72*60*VLOOKUP(D72,'2Рабочее время'!$A:$L,4,FALSE)*((IF(VLOOKUP(D72,'2Рабочее время'!$A$1:$C$50,2,FALSE)&gt;0,VLOOKUP(D72,'2Рабочее время'!$A$1:$C$50,2,FALSE),VLOOKUP(D72,'2Рабочее время'!$A$1:$C$50,3,FALSE)))),IF((AND(COUNTA(L72:N72)=1,M72&gt;0)),M72*((IF(VLOOKUP(D72,'2Рабочее время'!$A$1:$C$50,2,FALSE)&gt;0,VLOOKUP(D72,'2Рабочее время'!$A$1:$C$50,2,FALSE),VLOOKUP(D72,'2Рабочее время'!$A$1:$C$50,3,FALSE)))),IF((AND(COUNTA(O72:Q72)=1,P72&gt;0)),P72*((IF(VLOOKUP(D72,'2Рабочее время'!$A$1:$C$50,2,FALSE)&gt;0,VLOOKUP(D72,'2Рабочее время'!$A$1:$C$50,2,FALSE),VLOOKUP(D72,'2Рабочее время'!$A$1:$C$50,3,FALSE)))),IF((AND(COUNTA(O72:Q72)=1,Q72&gt;0)),Q72*T72*IF(S72=0,0,IF(S72="Количество в месяц",1,IF(S72="Количество в неделю",4.285,IF(S72="Количество в день",IF(VLOOKUP(D72,'2Рабочее время'!$A$1:$C$50,2,FALSE)&gt;0,VLOOKUP(D72,'2Рабочее время'!$A$1:$C$50,2,FALSE),VLOOKUP(D72,'2Рабочее время'!$A$1:$C$50,3,FALSE)))))),0))))))</f>
        <v>0</v>
      </c>
      <c r="S72" s="91" t="s">
        <v>18</v>
      </c>
      <c r="T72" s="91"/>
      <c r="U72" s="39">
        <v>1</v>
      </c>
      <c r="V72" s="17">
        <f t="shared" si="5"/>
        <v>0</v>
      </c>
      <c r="W72" s="17">
        <f t="shared" si="3"/>
        <v>0</v>
      </c>
    </row>
    <row r="73" spans="1:23" ht="54" customHeight="1" x14ac:dyDescent="0.25">
      <c r="A73" s="28">
        <v>72</v>
      </c>
      <c r="B73" s="28"/>
      <c r="C73" s="28"/>
      <c r="D73" s="27"/>
      <c r="E73" s="44"/>
      <c r="F73" s="83"/>
      <c r="G73" s="83"/>
      <c r="H73" s="27"/>
      <c r="I73" s="27"/>
      <c r="J73" s="27"/>
      <c r="K73" s="17">
        <f t="shared" si="4"/>
        <v>0</v>
      </c>
      <c r="L73" s="88"/>
      <c r="M73" s="72"/>
      <c r="N73" s="72"/>
      <c r="O73" s="90"/>
      <c r="P73" s="72"/>
      <c r="Q73" s="72"/>
      <c r="R73" s="81">
        <f>IF(OR(COUNTA(L73:N73)&gt;=2,COUNTA(O73:Q73)&gt;=2),"ошибка",(IF((AND(COUNTA(L73:N73)=1,L73&gt;0)),L73*60*VLOOKUP(D73,'2Рабочее время'!$A:$L,4,FALSE)*((IF(VLOOKUP(D73,'2Рабочее время'!$A$1:$C$50,2,FALSE)&gt;0,VLOOKUP(D73,'2Рабочее время'!$A$1:$C$50,2,FALSE),VLOOKUP(D73,'2Рабочее время'!$A$1:$C$50,3,FALSE)))),IF((AND(COUNTA(L73:N73)=1,M73&gt;0)),M73*((IF(VLOOKUP(D73,'2Рабочее время'!$A$1:$C$50,2,FALSE)&gt;0,VLOOKUP(D73,'2Рабочее время'!$A$1:$C$50,2,FALSE),VLOOKUP(D73,'2Рабочее время'!$A$1:$C$50,3,FALSE)))),IF((AND(COUNTA(L73:N73)=1,N73&gt;0)),N73*T73*IF(S73=0,0,IF(S73="Количество в месяц",1,IF(S73="Количество в неделю",4.285,IF(S73="Количество в день",IF(VLOOKUP(D73,'2Рабочее время'!$A$1:$C$50,2,FALSE)&gt;0,VLOOKUP(D73,'2Рабочее время'!$A$1:$C$50,2,FALSE),VLOOKUP(D73,'2Рабочее время'!$A$1:$C$50,3,FALSE)))))),0)))+IF((AND(COUNTA(O73:Q73)=1,O73&gt;0)),O73*60*VLOOKUP(D73,'2Рабочее время'!$A:$L,4,FALSE)*((IF(VLOOKUP(D73,'2Рабочее время'!$A$1:$C$50,2,FALSE)&gt;0,VLOOKUP(D73,'2Рабочее время'!$A$1:$C$50,2,FALSE),VLOOKUP(D73,'2Рабочее время'!$A$1:$C$50,3,FALSE)))),IF((AND(COUNTA(L73:N73)=1,M73&gt;0)),M73*((IF(VLOOKUP(D73,'2Рабочее время'!$A$1:$C$50,2,FALSE)&gt;0,VLOOKUP(D73,'2Рабочее время'!$A$1:$C$50,2,FALSE),VLOOKUP(D73,'2Рабочее время'!$A$1:$C$50,3,FALSE)))),IF((AND(COUNTA(O73:Q73)=1,P73&gt;0)),P73*((IF(VLOOKUP(D73,'2Рабочее время'!$A$1:$C$50,2,FALSE)&gt;0,VLOOKUP(D73,'2Рабочее время'!$A$1:$C$50,2,FALSE),VLOOKUP(D73,'2Рабочее время'!$A$1:$C$50,3,FALSE)))),IF((AND(COUNTA(O73:Q73)=1,Q73&gt;0)),Q73*T73*IF(S73=0,0,IF(S73="Количество в месяц",1,IF(S73="Количество в неделю",4.285,IF(S73="Количество в день",IF(VLOOKUP(D73,'2Рабочее время'!$A$1:$C$50,2,FALSE)&gt;0,VLOOKUP(D73,'2Рабочее время'!$A$1:$C$50,2,FALSE),VLOOKUP(D73,'2Рабочее время'!$A$1:$C$50,3,FALSE)))))),0))))))</f>
        <v>0</v>
      </c>
      <c r="S73" s="91" t="s">
        <v>22</v>
      </c>
      <c r="T73" s="91"/>
      <c r="U73" s="39">
        <v>1</v>
      </c>
      <c r="V73" s="17">
        <f t="shared" si="5"/>
        <v>0</v>
      </c>
      <c r="W73" s="17">
        <f t="shared" si="3"/>
        <v>0</v>
      </c>
    </row>
    <row r="74" spans="1:23" ht="54" customHeight="1" x14ac:dyDescent="0.25">
      <c r="A74" s="28">
        <v>73</v>
      </c>
      <c r="B74" s="28"/>
      <c r="C74" s="28"/>
      <c r="D74" s="27"/>
      <c r="E74" s="44"/>
      <c r="F74" s="83"/>
      <c r="G74" s="83"/>
      <c r="H74" s="27"/>
      <c r="I74" s="27"/>
      <c r="J74" s="27"/>
      <c r="K74" s="17">
        <f t="shared" si="4"/>
        <v>0</v>
      </c>
      <c r="L74" s="88"/>
      <c r="M74" s="72"/>
      <c r="N74" s="72"/>
      <c r="O74" s="90"/>
      <c r="P74" s="72"/>
      <c r="Q74" s="72"/>
      <c r="R74" s="81">
        <f>IF(OR(COUNTA(L74:N74)&gt;=2,COUNTA(O74:Q74)&gt;=2),"ошибка",(IF((AND(COUNTA(L74:N74)=1,L74&gt;0)),L74*60*VLOOKUP(D74,'2Рабочее время'!$A:$L,4,FALSE)*((IF(VLOOKUP(D74,'2Рабочее время'!$A$1:$C$50,2,FALSE)&gt;0,VLOOKUP(D74,'2Рабочее время'!$A$1:$C$50,2,FALSE),VLOOKUP(D74,'2Рабочее время'!$A$1:$C$50,3,FALSE)))),IF((AND(COUNTA(L74:N74)=1,M74&gt;0)),M74*((IF(VLOOKUP(D74,'2Рабочее время'!$A$1:$C$50,2,FALSE)&gt;0,VLOOKUP(D74,'2Рабочее время'!$A$1:$C$50,2,FALSE),VLOOKUP(D74,'2Рабочее время'!$A$1:$C$50,3,FALSE)))),IF((AND(COUNTA(L74:N74)=1,N74&gt;0)),N74*T74*IF(S74=0,0,IF(S74="Количество в месяц",1,IF(S74="Количество в неделю",4.285,IF(S74="Количество в день",IF(VLOOKUP(D74,'2Рабочее время'!$A$1:$C$50,2,FALSE)&gt;0,VLOOKUP(D74,'2Рабочее время'!$A$1:$C$50,2,FALSE),VLOOKUP(D74,'2Рабочее время'!$A$1:$C$50,3,FALSE)))))),0)))+IF((AND(COUNTA(O74:Q74)=1,O74&gt;0)),O74*60*VLOOKUP(D74,'2Рабочее время'!$A:$L,4,FALSE)*((IF(VLOOKUP(D74,'2Рабочее время'!$A$1:$C$50,2,FALSE)&gt;0,VLOOKUP(D74,'2Рабочее время'!$A$1:$C$50,2,FALSE),VLOOKUP(D74,'2Рабочее время'!$A$1:$C$50,3,FALSE)))),IF((AND(COUNTA(L74:N74)=1,M74&gt;0)),M74*((IF(VLOOKUP(D74,'2Рабочее время'!$A$1:$C$50,2,FALSE)&gt;0,VLOOKUP(D74,'2Рабочее время'!$A$1:$C$50,2,FALSE),VLOOKUP(D74,'2Рабочее время'!$A$1:$C$50,3,FALSE)))),IF((AND(COUNTA(O74:Q74)=1,P74&gt;0)),P74*((IF(VLOOKUP(D74,'2Рабочее время'!$A$1:$C$50,2,FALSE)&gt;0,VLOOKUP(D74,'2Рабочее время'!$A$1:$C$50,2,FALSE),VLOOKUP(D74,'2Рабочее время'!$A$1:$C$50,3,FALSE)))),IF((AND(COUNTA(O74:Q74)=1,Q74&gt;0)),Q74*T74*IF(S74=0,0,IF(S74="Количество в месяц",1,IF(S74="Количество в неделю",4.285,IF(S74="Количество в день",IF(VLOOKUP(D74,'2Рабочее время'!$A$1:$C$50,2,FALSE)&gt;0,VLOOKUP(D74,'2Рабочее время'!$A$1:$C$50,2,FALSE),VLOOKUP(D74,'2Рабочее время'!$A$1:$C$50,3,FALSE)))))),0))))))</f>
        <v>0</v>
      </c>
      <c r="S74" s="91" t="s">
        <v>4</v>
      </c>
      <c r="T74" s="91"/>
      <c r="U74" s="39">
        <v>1</v>
      </c>
      <c r="V74" s="17">
        <f t="shared" si="5"/>
        <v>0</v>
      </c>
      <c r="W74" s="17">
        <f t="shared" si="3"/>
        <v>0</v>
      </c>
    </row>
    <row r="75" spans="1:23" ht="54" customHeight="1" x14ac:dyDescent="0.25">
      <c r="A75" s="28">
        <v>74</v>
      </c>
      <c r="B75" s="28"/>
      <c r="C75" s="28"/>
      <c r="D75" s="27"/>
      <c r="E75" s="44"/>
      <c r="F75" s="83"/>
      <c r="G75" s="83"/>
      <c r="H75" s="27"/>
      <c r="I75" s="27"/>
      <c r="J75" s="27"/>
      <c r="K75" s="17">
        <f t="shared" si="4"/>
        <v>0</v>
      </c>
      <c r="L75" s="88"/>
      <c r="M75" s="72"/>
      <c r="N75" s="72"/>
      <c r="O75" s="90"/>
      <c r="P75" s="72"/>
      <c r="Q75" s="72"/>
      <c r="R75" s="81">
        <f>IF(OR(COUNTA(L75:N75)&gt;=2,COUNTA(O75:Q75)&gt;=2),"ошибка",(IF((AND(COUNTA(L75:N75)=1,L75&gt;0)),L75*60*VLOOKUP(D75,'2Рабочее время'!$A:$L,4,FALSE)*((IF(VLOOKUP(D75,'2Рабочее время'!$A$1:$C$50,2,FALSE)&gt;0,VLOOKUP(D75,'2Рабочее время'!$A$1:$C$50,2,FALSE),VLOOKUP(D75,'2Рабочее время'!$A$1:$C$50,3,FALSE)))),IF((AND(COUNTA(L75:N75)=1,M75&gt;0)),M75*((IF(VLOOKUP(D75,'2Рабочее время'!$A$1:$C$50,2,FALSE)&gt;0,VLOOKUP(D75,'2Рабочее время'!$A$1:$C$50,2,FALSE),VLOOKUP(D75,'2Рабочее время'!$A$1:$C$50,3,FALSE)))),IF((AND(COUNTA(L75:N75)=1,N75&gt;0)),N75*T75*IF(S75=0,0,IF(S75="Количество в месяц",1,IF(S75="Количество в неделю",4.285,IF(S75="Количество в день",IF(VLOOKUP(D75,'2Рабочее время'!$A$1:$C$50,2,FALSE)&gt;0,VLOOKUP(D75,'2Рабочее время'!$A$1:$C$50,2,FALSE),VLOOKUP(D75,'2Рабочее время'!$A$1:$C$50,3,FALSE)))))),0)))+IF((AND(COUNTA(O75:Q75)=1,O75&gt;0)),O75*60*VLOOKUP(D75,'2Рабочее время'!$A:$L,4,FALSE)*((IF(VLOOKUP(D75,'2Рабочее время'!$A$1:$C$50,2,FALSE)&gt;0,VLOOKUP(D75,'2Рабочее время'!$A$1:$C$50,2,FALSE),VLOOKUP(D75,'2Рабочее время'!$A$1:$C$50,3,FALSE)))),IF((AND(COUNTA(L75:N75)=1,M75&gt;0)),M75*((IF(VLOOKUP(D75,'2Рабочее время'!$A$1:$C$50,2,FALSE)&gt;0,VLOOKUP(D75,'2Рабочее время'!$A$1:$C$50,2,FALSE),VLOOKUP(D75,'2Рабочее время'!$A$1:$C$50,3,FALSE)))),IF((AND(COUNTA(O75:Q75)=1,P75&gt;0)),P75*((IF(VLOOKUP(D75,'2Рабочее время'!$A$1:$C$50,2,FALSE)&gt;0,VLOOKUP(D75,'2Рабочее время'!$A$1:$C$50,2,FALSE),VLOOKUP(D75,'2Рабочее время'!$A$1:$C$50,3,FALSE)))),IF((AND(COUNTA(O75:Q75)=1,Q75&gt;0)),Q75*T75*IF(S75=0,0,IF(S75="Количество в месяц",1,IF(S75="Количество в неделю",4.285,IF(S75="Количество в день",IF(VLOOKUP(D75,'2Рабочее время'!$A$1:$C$50,2,FALSE)&gt;0,VLOOKUP(D75,'2Рабочее время'!$A$1:$C$50,2,FALSE),VLOOKUP(D75,'2Рабочее время'!$A$1:$C$50,3,FALSE)))))),0))))))</f>
        <v>0</v>
      </c>
      <c r="S75" s="91" t="s">
        <v>4</v>
      </c>
      <c r="T75" s="91"/>
      <c r="U75" s="39">
        <v>1</v>
      </c>
      <c r="V75" s="17">
        <f t="shared" si="5"/>
        <v>0</v>
      </c>
      <c r="W75" s="17">
        <f t="shared" si="3"/>
        <v>0</v>
      </c>
    </row>
    <row r="76" spans="1:23" ht="54" customHeight="1" x14ac:dyDescent="0.25">
      <c r="A76" s="28">
        <v>75</v>
      </c>
      <c r="B76" s="28"/>
      <c r="C76" s="28"/>
      <c r="D76" s="27"/>
      <c r="E76" s="44"/>
      <c r="F76" s="83"/>
      <c r="G76" s="84"/>
      <c r="H76" s="27"/>
      <c r="I76" s="27"/>
      <c r="J76" s="27"/>
      <c r="K76" s="17">
        <f t="shared" si="4"/>
        <v>0</v>
      </c>
      <c r="L76" s="88"/>
      <c r="M76" s="72"/>
      <c r="N76" s="72"/>
      <c r="O76" s="90"/>
      <c r="P76" s="72"/>
      <c r="Q76" s="72"/>
      <c r="R76" s="81">
        <f>IF(OR(COUNTA(L76:N76)&gt;=2,COUNTA(O76:Q76)&gt;=2),"ошибка",(IF((AND(COUNTA(L76:N76)=1,L76&gt;0)),L76*60*VLOOKUP(D76,'2Рабочее время'!$A:$L,4,FALSE)*((IF(VLOOKUP(D76,'2Рабочее время'!$A$1:$C$50,2,FALSE)&gt;0,VLOOKUP(D76,'2Рабочее время'!$A$1:$C$50,2,FALSE),VLOOKUP(D76,'2Рабочее время'!$A$1:$C$50,3,FALSE)))),IF((AND(COUNTA(L76:N76)=1,M76&gt;0)),M76*((IF(VLOOKUP(D76,'2Рабочее время'!$A$1:$C$50,2,FALSE)&gt;0,VLOOKUP(D76,'2Рабочее время'!$A$1:$C$50,2,FALSE),VLOOKUP(D76,'2Рабочее время'!$A$1:$C$50,3,FALSE)))),IF((AND(COUNTA(L76:N76)=1,N76&gt;0)),N76*T76*IF(S76=0,0,IF(S76="Количество в месяц",1,IF(S76="Количество в неделю",4.285,IF(S76="Количество в день",IF(VLOOKUP(D76,'2Рабочее время'!$A$1:$C$50,2,FALSE)&gt;0,VLOOKUP(D76,'2Рабочее время'!$A$1:$C$50,2,FALSE),VLOOKUP(D76,'2Рабочее время'!$A$1:$C$50,3,FALSE)))))),0)))+IF((AND(COUNTA(O76:Q76)=1,O76&gt;0)),O76*60*VLOOKUP(D76,'2Рабочее время'!$A:$L,4,FALSE)*((IF(VLOOKUP(D76,'2Рабочее время'!$A$1:$C$50,2,FALSE)&gt;0,VLOOKUP(D76,'2Рабочее время'!$A$1:$C$50,2,FALSE),VLOOKUP(D76,'2Рабочее время'!$A$1:$C$50,3,FALSE)))),IF((AND(COUNTA(L76:N76)=1,M76&gt;0)),M76*((IF(VLOOKUP(D76,'2Рабочее время'!$A$1:$C$50,2,FALSE)&gt;0,VLOOKUP(D76,'2Рабочее время'!$A$1:$C$50,2,FALSE),VLOOKUP(D76,'2Рабочее время'!$A$1:$C$50,3,FALSE)))),IF((AND(COUNTA(O76:Q76)=1,P76&gt;0)),P76*((IF(VLOOKUP(D76,'2Рабочее время'!$A$1:$C$50,2,FALSE)&gt;0,VLOOKUP(D76,'2Рабочее время'!$A$1:$C$50,2,FALSE),VLOOKUP(D76,'2Рабочее время'!$A$1:$C$50,3,FALSE)))),IF((AND(COUNTA(O76:Q76)=1,Q76&gt;0)),Q76*T76*IF(S76=0,0,IF(S76="Количество в месяц",1,IF(S76="Количество в неделю",4.285,IF(S76="Количество в день",IF(VLOOKUP(D76,'2Рабочее время'!$A$1:$C$50,2,FALSE)&gt;0,VLOOKUP(D76,'2Рабочее время'!$A$1:$C$50,2,FALSE),VLOOKUP(D76,'2Рабочее время'!$A$1:$C$50,3,FALSE)))))),0))))))</f>
        <v>0</v>
      </c>
      <c r="S76" s="91" t="s">
        <v>4</v>
      </c>
      <c r="T76" s="91"/>
      <c r="U76" s="39">
        <v>1</v>
      </c>
      <c r="V76" s="17">
        <f t="shared" si="5"/>
        <v>0</v>
      </c>
      <c r="W76" s="17">
        <f t="shared" si="3"/>
        <v>0</v>
      </c>
    </row>
    <row r="77" spans="1:23" ht="54" customHeight="1" x14ac:dyDescent="0.25">
      <c r="A77" s="28">
        <v>76</v>
      </c>
      <c r="B77" s="28"/>
      <c r="C77" s="28"/>
      <c r="D77" s="27"/>
      <c r="E77" s="44"/>
      <c r="F77" s="83"/>
      <c r="G77" s="85"/>
      <c r="H77" s="27"/>
      <c r="I77" s="27"/>
      <c r="J77" s="27"/>
      <c r="K77" s="17">
        <f t="shared" si="4"/>
        <v>0</v>
      </c>
      <c r="L77" s="88"/>
      <c r="M77" s="72"/>
      <c r="N77" s="72"/>
      <c r="O77" s="90"/>
      <c r="P77" s="72"/>
      <c r="Q77" s="72"/>
      <c r="R77" s="81">
        <f>IF(OR(COUNTA(L77:N77)&gt;=2,COUNTA(O77:Q77)&gt;=2),"ошибка",(IF((AND(COUNTA(L77:N77)=1,L77&gt;0)),L77*60*VLOOKUP(D77,'2Рабочее время'!$A:$L,4,FALSE)*((IF(VLOOKUP(D77,'2Рабочее время'!$A$1:$C$50,2,FALSE)&gt;0,VLOOKUP(D77,'2Рабочее время'!$A$1:$C$50,2,FALSE),VLOOKUP(D77,'2Рабочее время'!$A$1:$C$50,3,FALSE)))),IF((AND(COUNTA(L77:N77)=1,M77&gt;0)),M77*((IF(VLOOKUP(D77,'2Рабочее время'!$A$1:$C$50,2,FALSE)&gt;0,VLOOKUP(D77,'2Рабочее время'!$A$1:$C$50,2,FALSE),VLOOKUP(D77,'2Рабочее время'!$A$1:$C$50,3,FALSE)))),IF((AND(COUNTA(L77:N77)=1,N77&gt;0)),N77*T77*IF(S77=0,0,IF(S77="Количество в месяц",1,IF(S77="Количество в неделю",4.285,IF(S77="Количество в день",IF(VLOOKUP(D77,'2Рабочее время'!$A$1:$C$50,2,FALSE)&gt;0,VLOOKUP(D77,'2Рабочее время'!$A$1:$C$50,2,FALSE),VLOOKUP(D77,'2Рабочее время'!$A$1:$C$50,3,FALSE)))))),0)))+IF((AND(COUNTA(O77:Q77)=1,O77&gt;0)),O77*60*VLOOKUP(D77,'2Рабочее время'!$A:$L,4,FALSE)*((IF(VLOOKUP(D77,'2Рабочее время'!$A$1:$C$50,2,FALSE)&gt;0,VLOOKUP(D77,'2Рабочее время'!$A$1:$C$50,2,FALSE),VLOOKUP(D77,'2Рабочее время'!$A$1:$C$50,3,FALSE)))),IF((AND(COUNTA(L77:N77)=1,M77&gt;0)),M77*((IF(VLOOKUP(D77,'2Рабочее время'!$A$1:$C$50,2,FALSE)&gt;0,VLOOKUP(D77,'2Рабочее время'!$A$1:$C$50,2,FALSE),VLOOKUP(D77,'2Рабочее время'!$A$1:$C$50,3,FALSE)))),IF((AND(COUNTA(O77:Q77)=1,P77&gt;0)),P77*((IF(VLOOKUP(D77,'2Рабочее время'!$A$1:$C$50,2,FALSE)&gt;0,VLOOKUP(D77,'2Рабочее время'!$A$1:$C$50,2,FALSE),VLOOKUP(D77,'2Рабочее время'!$A$1:$C$50,3,FALSE)))),IF((AND(COUNTA(O77:Q77)=1,Q77&gt;0)),Q77*T77*IF(S77=0,0,IF(S77="Количество в месяц",1,IF(S77="Количество в неделю",4.285,IF(S77="Количество в день",IF(VLOOKUP(D77,'2Рабочее время'!$A$1:$C$50,2,FALSE)&gt;0,VLOOKUP(D77,'2Рабочее время'!$A$1:$C$50,2,FALSE),VLOOKUP(D77,'2Рабочее время'!$A$1:$C$50,3,FALSE)))))),0))))))</f>
        <v>0</v>
      </c>
      <c r="S77" s="91" t="s">
        <v>4</v>
      </c>
      <c r="T77" s="91"/>
      <c r="U77" s="39">
        <v>1</v>
      </c>
      <c r="V77" s="17">
        <f t="shared" si="5"/>
        <v>0</v>
      </c>
      <c r="W77" s="17">
        <f t="shared" si="3"/>
        <v>0</v>
      </c>
    </row>
    <row r="78" spans="1:23" ht="54" customHeight="1" x14ac:dyDescent="0.25">
      <c r="A78" s="28">
        <v>77</v>
      </c>
      <c r="B78" s="28"/>
      <c r="C78" s="28"/>
      <c r="D78" s="27"/>
      <c r="E78" s="44"/>
      <c r="F78" s="83"/>
      <c r="G78" s="85"/>
      <c r="H78" s="27"/>
      <c r="I78" s="27"/>
      <c r="J78" s="27"/>
      <c r="K78" s="17">
        <f t="shared" si="4"/>
        <v>0</v>
      </c>
      <c r="L78" s="88"/>
      <c r="M78" s="72"/>
      <c r="N78" s="72"/>
      <c r="O78" s="90"/>
      <c r="P78" s="72"/>
      <c r="Q78" s="72"/>
      <c r="R78" s="81">
        <f>IF(OR(COUNTA(L78:N78)&gt;=2,COUNTA(O78:Q78)&gt;=2),"ошибка",(IF((AND(COUNTA(L78:N78)=1,L78&gt;0)),L78*60*VLOOKUP(D78,'2Рабочее время'!$A:$L,4,FALSE)*((IF(VLOOKUP(D78,'2Рабочее время'!$A$1:$C$50,2,FALSE)&gt;0,VLOOKUP(D78,'2Рабочее время'!$A$1:$C$50,2,FALSE),VLOOKUP(D78,'2Рабочее время'!$A$1:$C$50,3,FALSE)))),IF((AND(COUNTA(L78:N78)=1,M78&gt;0)),M78*((IF(VLOOKUP(D78,'2Рабочее время'!$A$1:$C$50,2,FALSE)&gt;0,VLOOKUP(D78,'2Рабочее время'!$A$1:$C$50,2,FALSE),VLOOKUP(D78,'2Рабочее время'!$A$1:$C$50,3,FALSE)))),IF((AND(COUNTA(L78:N78)=1,N78&gt;0)),N78*T78*IF(S78=0,0,IF(S78="Количество в месяц",1,IF(S78="Количество в неделю",4.285,IF(S78="Количество в день",IF(VLOOKUP(D78,'2Рабочее время'!$A$1:$C$50,2,FALSE)&gt;0,VLOOKUP(D78,'2Рабочее время'!$A$1:$C$50,2,FALSE),VLOOKUP(D78,'2Рабочее время'!$A$1:$C$50,3,FALSE)))))),0)))+IF((AND(COUNTA(O78:Q78)=1,O78&gt;0)),O78*60*VLOOKUP(D78,'2Рабочее время'!$A:$L,4,FALSE)*((IF(VLOOKUP(D78,'2Рабочее время'!$A$1:$C$50,2,FALSE)&gt;0,VLOOKUP(D78,'2Рабочее время'!$A$1:$C$50,2,FALSE),VLOOKUP(D78,'2Рабочее время'!$A$1:$C$50,3,FALSE)))),IF((AND(COUNTA(L78:N78)=1,M78&gt;0)),M78*((IF(VLOOKUP(D78,'2Рабочее время'!$A$1:$C$50,2,FALSE)&gt;0,VLOOKUP(D78,'2Рабочее время'!$A$1:$C$50,2,FALSE),VLOOKUP(D78,'2Рабочее время'!$A$1:$C$50,3,FALSE)))),IF((AND(COUNTA(O78:Q78)=1,P78&gt;0)),P78*((IF(VLOOKUP(D78,'2Рабочее время'!$A$1:$C$50,2,FALSE)&gt;0,VLOOKUP(D78,'2Рабочее время'!$A$1:$C$50,2,FALSE),VLOOKUP(D78,'2Рабочее время'!$A$1:$C$50,3,FALSE)))),IF((AND(COUNTA(O78:Q78)=1,Q78&gt;0)),Q78*T78*IF(S78=0,0,IF(S78="Количество в месяц",1,IF(S78="Количество в неделю",4.285,IF(S78="Количество в день",IF(VLOOKUP(D78,'2Рабочее время'!$A$1:$C$50,2,FALSE)&gt;0,VLOOKUP(D78,'2Рабочее время'!$A$1:$C$50,2,FALSE),VLOOKUP(D78,'2Рабочее время'!$A$1:$C$50,3,FALSE)))))),0))))))</f>
        <v>0</v>
      </c>
      <c r="S78" s="91" t="s">
        <v>4</v>
      </c>
      <c r="T78" s="91"/>
      <c r="U78" s="39">
        <v>1</v>
      </c>
      <c r="V78" s="17">
        <f t="shared" si="5"/>
        <v>0</v>
      </c>
      <c r="W78" s="17">
        <f t="shared" si="3"/>
        <v>0</v>
      </c>
    </row>
    <row r="79" spans="1:23" ht="54" customHeight="1" x14ac:dyDescent="0.25">
      <c r="A79" s="28">
        <v>78</v>
      </c>
      <c r="B79" s="28"/>
      <c r="C79" s="28"/>
      <c r="D79" s="27"/>
      <c r="E79" s="44"/>
      <c r="F79" s="83"/>
      <c r="G79" s="83"/>
      <c r="H79" s="27"/>
      <c r="I79" s="27"/>
      <c r="J79" s="27"/>
      <c r="K79" s="17">
        <f t="shared" si="4"/>
        <v>0</v>
      </c>
      <c r="L79" s="88"/>
      <c r="M79" s="72"/>
      <c r="N79" s="72"/>
      <c r="O79" s="90"/>
      <c r="P79" s="72"/>
      <c r="Q79" s="72"/>
      <c r="R79" s="81">
        <f>IF(OR(COUNTA(L79:N79)&gt;=2,COUNTA(O79:Q79)&gt;=2),"ошибка",(IF((AND(COUNTA(L79:N79)=1,L79&gt;0)),L79*60*VLOOKUP(D79,'2Рабочее время'!$A:$L,4,FALSE)*((IF(VLOOKUP(D79,'2Рабочее время'!$A$1:$C$50,2,FALSE)&gt;0,VLOOKUP(D79,'2Рабочее время'!$A$1:$C$50,2,FALSE),VLOOKUP(D79,'2Рабочее время'!$A$1:$C$50,3,FALSE)))),IF((AND(COUNTA(L79:N79)=1,M79&gt;0)),M79*((IF(VLOOKUP(D79,'2Рабочее время'!$A$1:$C$50,2,FALSE)&gt;0,VLOOKUP(D79,'2Рабочее время'!$A$1:$C$50,2,FALSE),VLOOKUP(D79,'2Рабочее время'!$A$1:$C$50,3,FALSE)))),IF((AND(COUNTA(L79:N79)=1,N79&gt;0)),N79*T79*IF(S79=0,0,IF(S79="Количество в месяц",1,IF(S79="Количество в неделю",4.285,IF(S79="Количество в день",IF(VLOOKUP(D79,'2Рабочее время'!$A$1:$C$50,2,FALSE)&gt;0,VLOOKUP(D79,'2Рабочее время'!$A$1:$C$50,2,FALSE),VLOOKUP(D79,'2Рабочее время'!$A$1:$C$50,3,FALSE)))))),0)))+IF((AND(COUNTA(O79:Q79)=1,O79&gt;0)),O79*60*VLOOKUP(D79,'2Рабочее время'!$A:$L,4,FALSE)*((IF(VLOOKUP(D79,'2Рабочее время'!$A$1:$C$50,2,FALSE)&gt;0,VLOOKUP(D79,'2Рабочее время'!$A$1:$C$50,2,FALSE),VLOOKUP(D79,'2Рабочее время'!$A$1:$C$50,3,FALSE)))),IF((AND(COUNTA(L79:N79)=1,M79&gt;0)),M79*((IF(VLOOKUP(D79,'2Рабочее время'!$A$1:$C$50,2,FALSE)&gt;0,VLOOKUP(D79,'2Рабочее время'!$A$1:$C$50,2,FALSE),VLOOKUP(D79,'2Рабочее время'!$A$1:$C$50,3,FALSE)))),IF((AND(COUNTA(O79:Q79)=1,P79&gt;0)),P79*((IF(VLOOKUP(D79,'2Рабочее время'!$A$1:$C$50,2,FALSE)&gt;0,VLOOKUP(D79,'2Рабочее время'!$A$1:$C$50,2,FALSE),VLOOKUP(D79,'2Рабочее время'!$A$1:$C$50,3,FALSE)))),IF((AND(COUNTA(O79:Q79)=1,Q79&gt;0)),Q79*T79*IF(S79=0,0,IF(S79="Количество в месяц",1,IF(S79="Количество в неделю",4.285,IF(S79="Количество в день",IF(VLOOKUP(D79,'2Рабочее время'!$A$1:$C$50,2,FALSE)&gt;0,VLOOKUP(D79,'2Рабочее время'!$A$1:$C$50,2,FALSE),VLOOKUP(D79,'2Рабочее время'!$A$1:$C$50,3,FALSE)))))),0))))))</f>
        <v>0</v>
      </c>
      <c r="S79" s="91" t="s">
        <v>4</v>
      </c>
      <c r="T79" s="91"/>
      <c r="U79" s="39">
        <v>1</v>
      </c>
      <c r="V79" s="17">
        <f t="shared" si="5"/>
        <v>0</v>
      </c>
      <c r="W79" s="17">
        <f t="shared" si="3"/>
        <v>0</v>
      </c>
    </row>
    <row r="80" spans="1:23" ht="54" customHeight="1" x14ac:dyDescent="0.25">
      <c r="A80" s="28">
        <v>79</v>
      </c>
      <c r="B80" s="28"/>
      <c r="C80" s="28"/>
      <c r="D80" s="27"/>
      <c r="E80" s="44"/>
      <c r="F80" s="83"/>
      <c r="G80" s="83"/>
      <c r="H80" s="27"/>
      <c r="I80" s="27"/>
      <c r="J80" s="27"/>
      <c r="K80" s="17">
        <f t="shared" si="4"/>
        <v>0</v>
      </c>
      <c r="L80" s="88"/>
      <c r="M80" s="72"/>
      <c r="N80" s="72"/>
      <c r="O80" s="90"/>
      <c r="P80" s="72"/>
      <c r="Q80" s="72"/>
      <c r="R80" s="81">
        <f>IF(OR(COUNTA(L80:N80)&gt;=2,COUNTA(O80:Q80)&gt;=2),"ошибка",(IF((AND(COUNTA(L80:N80)=1,L80&gt;0)),L80*60*VLOOKUP(D80,'2Рабочее время'!$A:$L,4,FALSE)*((IF(VLOOKUP(D80,'2Рабочее время'!$A$1:$C$50,2,FALSE)&gt;0,VLOOKUP(D80,'2Рабочее время'!$A$1:$C$50,2,FALSE),VLOOKUP(D80,'2Рабочее время'!$A$1:$C$50,3,FALSE)))),IF((AND(COUNTA(L80:N80)=1,M80&gt;0)),M80*((IF(VLOOKUP(D80,'2Рабочее время'!$A$1:$C$50,2,FALSE)&gt;0,VLOOKUP(D80,'2Рабочее время'!$A$1:$C$50,2,FALSE),VLOOKUP(D80,'2Рабочее время'!$A$1:$C$50,3,FALSE)))),IF((AND(COUNTA(L80:N80)=1,N80&gt;0)),N80*T80*IF(S80=0,0,IF(S80="Количество в месяц",1,IF(S80="Количество в неделю",4.285,IF(S80="Количество в день",IF(VLOOKUP(D80,'2Рабочее время'!$A$1:$C$50,2,FALSE)&gt;0,VLOOKUP(D80,'2Рабочее время'!$A$1:$C$50,2,FALSE),VLOOKUP(D80,'2Рабочее время'!$A$1:$C$50,3,FALSE)))))),0)))+IF((AND(COUNTA(O80:Q80)=1,O80&gt;0)),O80*60*VLOOKUP(D80,'2Рабочее время'!$A:$L,4,FALSE)*((IF(VLOOKUP(D80,'2Рабочее время'!$A$1:$C$50,2,FALSE)&gt;0,VLOOKUP(D80,'2Рабочее время'!$A$1:$C$50,2,FALSE),VLOOKUP(D80,'2Рабочее время'!$A$1:$C$50,3,FALSE)))),IF((AND(COUNTA(L80:N80)=1,M80&gt;0)),M80*((IF(VLOOKUP(D80,'2Рабочее время'!$A$1:$C$50,2,FALSE)&gt;0,VLOOKUP(D80,'2Рабочее время'!$A$1:$C$50,2,FALSE),VLOOKUP(D80,'2Рабочее время'!$A$1:$C$50,3,FALSE)))),IF((AND(COUNTA(O80:Q80)=1,P80&gt;0)),P80*((IF(VLOOKUP(D80,'2Рабочее время'!$A$1:$C$50,2,FALSE)&gt;0,VLOOKUP(D80,'2Рабочее время'!$A$1:$C$50,2,FALSE),VLOOKUP(D80,'2Рабочее время'!$A$1:$C$50,3,FALSE)))),IF((AND(COUNTA(O80:Q80)=1,Q80&gt;0)),Q80*T80*IF(S80=0,0,IF(S80="Количество в месяц",1,IF(S80="Количество в неделю",4.285,IF(S80="Количество в день",IF(VLOOKUP(D80,'2Рабочее время'!$A$1:$C$50,2,FALSE)&gt;0,VLOOKUP(D80,'2Рабочее время'!$A$1:$C$50,2,FALSE),VLOOKUP(D80,'2Рабочее время'!$A$1:$C$50,3,FALSE)))))),0))))))</f>
        <v>0</v>
      </c>
      <c r="S80" s="91" t="s">
        <v>4</v>
      </c>
      <c r="T80" s="91"/>
      <c r="U80" s="39">
        <v>1</v>
      </c>
      <c r="V80" s="17">
        <f t="shared" si="5"/>
        <v>0</v>
      </c>
      <c r="W80" s="17">
        <f t="shared" si="3"/>
        <v>0</v>
      </c>
    </row>
    <row r="81" spans="4:23" ht="37.5" x14ac:dyDescent="0.25">
      <c r="D81" s="27"/>
      <c r="E81" s="44"/>
      <c r="F81" s="83"/>
      <c r="G81" s="83"/>
      <c r="H81" s="27"/>
      <c r="I81" s="27"/>
      <c r="J81" s="27"/>
      <c r="K81" s="17">
        <f t="shared" ref="K81:K144" si="6">(3*I81+2*J81)/5*IF(E81=0,1,E81)</f>
        <v>0</v>
      </c>
      <c r="L81" s="88"/>
      <c r="M81" s="72"/>
      <c r="N81" s="72"/>
      <c r="O81" s="90"/>
      <c r="P81" s="72"/>
      <c r="Q81" s="72"/>
      <c r="R81" s="81">
        <f>IF(OR(COUNTA(L81:N81)&gt;=2,COUNTA(O81:Q81)&gt;=2),"ошибка",(IF((AND(COUNTA(L81:N81)=1,L81&gt;0)),L81*60*VLOOKUP(D81,'2Рабочее время'!$A:$L,4,FALSE)*((IF(VLOOKUP(D81,'2Рабочее время'!$A$1:$C$50,2,FALSE)&gt;0,VLOOKUP(D81,'2Рабочее время'!$A$1:$C$50,2,FALSE),VLOOKUP(D81,'2Рабочее время'!$A$1:$C$50,3,FALSE)))),IF((AND(COUNTA(L81:N81)=1,M81&gt;0)),M81*((IF(VLOOKUP(D81,'2Рабочее время'!$A$1:$C$50,2,FALSE)&gt;0,VLOOKUP(D81,'2Рабочее время'!$A$1:$C$50,2,FALSE),VLOOKUP(D81,'2Рабочее время'!$A$1:$C$50,3,FALSE)))),IF((AND(COUNTA(L81:N81)=1,N81&gt;0)),N81*T81*IF(S81=0,0,IF(S81="Количество в месяц",1,IF(S81="Количество в неделю",4.285,IF(S81="Количество в день",IF(VLOOKUP(D81,'2Рабочее время'!$A$1:$C$50,2,FALSE)&gt;0,VLOOKUP(D81,'2Рабочее время'!$A$1:$C$50,2,FALSE),VLOOKUP(D81,'2Рабочее время'!$A$1:$C$50,3,FALSE)))))),0)))+IF((AND(COUNTA(O81:Q81)=1,O81&gt;0)),O81*60*VLOOKUP(D81,'2Рабочее время'!$A:$L,4,FALSE)*((IF(VLOOKUP(D81,'2Рабочее время'!$A$1:$C$50,2,FALSE)&gt;0,VLOOKUP(D81,'2Рабочее время'!$A$1:$C$50,2,FALSE),VLOOKUP(D81,'2Рабочее время'!$A$1:$C$50,3,FALSE)))),IF((AND(COUNTA(L81:N81)=1,M81&gt;0)),M81*((IF(VLOOKUP(D81,'2Рабочее время'!$A$1:$C$50,2,FALSE)&gt;0,VLOOKUP(D81,'2Рабочее время'!$A$1:$C$50,2,FALSE),VLOOKUP(D81,'2Рабочее время'!$A$1:$C$50,3,FALSE)))),IF((AND(COUNTA(O81:Q81)=1,P81&gt;0)),P81*((IF(VLOOKUP(D81,'2Рабочее время'!$A$1:$C$50,2,FALSE)&gt;0,VLOOKUP(D81,'2Рабочее время'!$A$1:$C$50,2,FALSE),VLOOKUP(D81,'2Рабочее время'!$A$1:$C$50,3,FALSE)))),IF((AND(COUNTA(O81:Q81)=1,Q81&gt;0)),Q81*T81*IF(S81=0,0,IF(S81="Количество в месяц",1,IF(S81="Количество в неделю",4.285,IF(S81="Количество в день",IF(VLOOKUP(D81,'2Рабочее время'!$A$1:$C$50,2,FALSE)&gt;0,VLOOKUP(D81,'2Рабочее время'!$A$1:$C$50,2,FALSE),VLOOKUP(D81,'2Рабочее время'!$A$1:$C$50,3,FALSE)))))),0))))))</f>
        <v>0</v>
      </c>
      <c r="S81" s="91" t="s">
        <v>4</v>
      </c>
      <c r="T81" s="91"/>
      <c r="U81" s="39">
        <v>1</v>
      </c>
      <c r="V81" s="17">
        <f t="shared" si="5"/>
        <v>0</v>
      </c>
      <c r="W81" s="17">
        <f t="shared" ref="W81:W144" si="7">V81/60</f>
        <v>0</v>
      </c>
    </row>
    <row r="82" spans="4:23" ht="37.5" x14ac:dyDescent="0.25">
      <c r="D82" s="27"/>
      <c r="E82" s="44"/>
      <c r="F82" s="83"/>
      <c r="G82" s="83"/>
      <c r="H82" s="27"/>
      <c r="I82" s="27"/>
      <c r="J82" s="27"/>
      <c r="K82" s="17">
        <f t="shared" si="6"/>
        <v>0</v>
      </c>
      <c r="L82" s="88"/>
      <c r="M82" s="72"/>
      <c r="N82" s="72"/>
      <c r="O82" s="90"/>
      <c r="P82" s="72"/>
      <c r="Q82" s="72"/>
      <c r="R82" s="81">
        <f>IF(OR(COUNTA(L82:N82)&gt;=2,COUNTA(O82:Q82)&gt;=2),"ошибка",(IF((AND(COUNTA(L82:N82)=1,L82&gt;0)),L82*60*VLOOKUP(D82,'2Рабочее время'!$A:$L,4,FALSE)*((IF(VLOOKUP(D82,'2Рабочее время'!$A$1:$C$50,2,FALSE)&gt;0,VLOOKUP(D82,'2Рабочее время'!$A$1:$C$50,2,FALSE),VLOOKUP(D82,'2Рабочее время'!$A$1:$C$50,3,FALSE)))),IF((AND(COUNTA(L82:N82)=1,M82&gt;0)),M82*((IF(VLOOKUP(D82,'2Рабочее время'!$A$1:$C$50,2,FALSE)&gt;0,VLOOKUP(D82,'2Рабочее время'!$A$1:$C$50,2,FALSE),VLOOKUP(D82,'2Рабочее время'!$A$1:$C$50,3,FALSE)))),IF((AND(COUNTA(L82:N82)=1,N82&gt;0)),N82*T82*IF(S82=0,0,IF(S82="Количество в месяц",1,IF(S82="Количество в неделю",4.285,IF(S82="Количество в день",IF(VLOOKUP(D82,'2Рабочее время'!$A$1:$C$50,2,FALSE)&gt;0,VLOOKUP(D82,'2Рабочее время'!$A$1:$C$50,2,FALSE),VLOOKUP(D82,'2Рабочее время'!$A$1:$C$50,3,FALSE)))))),0)))+IF((AND(COUNTA(O82:Q82)=1,O82&gt;0)),O82*60*VLOOKUP(D82,'2Рабочее время'!$A:$L,4,FALSE)*((IF(VLOOKUP(D82,'2Рабочее время'!$A$1:$C$50,2,FALSE)&gt;0,VLOOKUP(D82,'2Рабочее время'!$A$1:$C$50,2,FALSE),VLOOKUP(D82,'2Рабочее время'!$A$1:$C$50,3,FALSE)))),IF((AND(COUNTA(L82:N82)=1,M82&gt;0)),M82*((IF(VLOOKUP(D82,'2Рабочее время'!$A$1:$C$50,2,FALSE)&gt;0,VLOOKUP(D82,'2Рабочее время'!$A$1:$C$50,2,FALSE),VLOOKUP(D82,'2Рабочее время'!$A$1:$C$50,3,FALSE)))),IF((AND(COUNTA(O82:Q82)=1,P82&gt;0)),P82*((IF(VLOOKUP(D82,'2Рабочее время'!$A$1:$C$50,2,FALSE)&gt;0,VLOOKUP(D82,'2Рабочее время'!$A$1:$C$50,2,FALSE),VLOOKUP(D82,'2Рабочее время'!$A$1:$C$50,3,FALSE)))),IF((AND(COUNTA(O82:Q82)=1,Q82&gt;0)),Q82*T82*IF(S82=0,0,IF(S82="Количество в месяц",1,IF(S82="Количество в неделю",4.285,IF(S82="Количество в день",IF(VLOOKUP(D82,'2Рабочее время'!$A$1:$C$50,2,FALSE)&gt;0,VLOOKUP(D82,'2Рабочее время'!$A$1:$C$50,2,FALSE),VLOOKUP(D82,'2Рабочее время'!$A$1:$C$50,3,FALSE)))))),0))))))</f>
        <v>0</v>
      </c>
      <c r="S82" s="91" t="s">
        <v>4</v>
      </c>
      <c r="T82" s="91"/>
      <c r="U82" s="39">
        <v>1</v>
      </c>
      <c r="V82" s="17">
        <f t="shared" si="5"/>
        <v>0</v>
      </c>
      <c r="W82" s="17">
        <f t="shared" si="7"/>
        <v>0</v>
      </c>
    </row>
    <row r="83" spans="4:23" ht="37.5" x14ac:dyDescent="0.25">
      <c r="D83" s="27"/>
      <c r="E83" s="44"/>
      <c r="F83" s="83"/>
      <c r="G83" s="85"/>
      <c r="H83" s="27"/>
      <c r="I83" s="27"/>
      <c r="J83" s="27"/>
      <c r="K83" s="17">
        <f t="shared" si="6"/>
        <v>0</v>
      </c>
      <c r="L83" s="88"/>
      <c r="M83" s="72"/>
      <c r="N83" s="72"/>
      <c r="O83" s="90"/>
      <c r="P83" s="72"/>
      <c r="Q83" s="72"/>
      <c r="R83" s="81">
        <f>IF(OR(COUNTA(L83:N83)&gt;=2,COUNTA(O83:Q83)&gt;=2),"ошибка",(IF((AND(COUNTA(L83:N83)=1,L83&gt;0)),L83*60*VLOOKUP(D83,'2Рабочее время'!$A:$L,4,FALSE)*((IF(VLOOKUP(D83,'2Рабочее время'!$A$1:$C$50,2,FALSE)&gt;0,VLOOKUP(D83,'2Рабочее время'!$A$1:$C$50,2,FALSE),VLOOKUP(D83,'2Рабочее время'!$A$1:$C$50,3,FALSE)))),IF((AND(COUNTA(L83:N83)=1,M83&gt;0)),M83*((IF(VLOOKUP(D83,'2Рабочее время'!$A$1:$C$50,2,FALSE)&gt;0,VLOOKUP(D83,'2Рабочее время'!$A$1:$C$50,2,FALSE),VLOOKUP(D83,'2Рабочее время'!$A$1:$C$50,3,FALSE)))),IF((AND(COUNTA(L83:N83)=1,N83&gt;0)),N83*T83*IF(S83=0,0,IF(S83="Количество в месяц",1,IF(S83="Количество в неделю",4.285,IF(S83="Количество в день",IF(VLOOKUP(D83,'2Рабочее время'!$A$1:$C$50,2,FALSE)&gt;0,VLOOKUP(D83,'2Рабочее время'!$A$1:$C$50,2,FALSE),VLOOKUP(D83,'2Рабочее время'!$A$1:$C$50,3,FALSE)))))),0)))+IF((AND(COUNTA(O83:Q83)=1,O83&gt;0)),O83*60*VLOOKUP(D83,'2Рабочее время'!$A:$L,4,FALSE)*((IF(VLOOKUP(D83,'2Рабочее время'!$A$1:$C$50,2,FALSE)&gt;0,VLOOKUP(D83,'2Рабочее время'!$A$1:$C$50,2,FALSE),VLOOKUP(D83,'2Рабочее время'!$A$1:$C$50,3,FALSE)))),IF((AND(COUNTA(L83:N83)=1,M83&gt;0)),M83*((IF(VLOOKUP(D83,'2Рабочее время'!$A$1:$C$50,2,FALSE)&gt;0,VLOOKUP(D83,'2Рабочее время'!$A$1:$C$50,2,FALSE),VLOOKUP(D83,'2Рабочее время'!$A$1:$C$50,3,FALSE)))),IF((AND(COUNTA(O83:Q83)=1,P83&gt;0)),P83*((IF(VLOOKUP(D83,'2Рабочее время'!$A$1:$C$50,2,FALSE)&gt;0,VLOOKUP(D83,'2Рабочее время'!$A$1:$C$50,2,FALSE),VLOOKUP(D83,'2Рабочее время'!$A$1:$C$50,3,FALSE)))),IF((AND(COUNTA(O83:Q83)=1,Q83&gt;0)),Q83*T83*IF(S83=0,0,IF(S83="Количество в месяц",1,IF(S83="Количество в неделю",4.285,IF(S83="Количество в день",IF(VLOOKUP(D83,'2Рабочее время'!$A$1:$C$50,2,FALSE)&gt;0,VLOOKUP(D83,'2Рабочее время'!$A$1:$C$50,2,FALSE),VLOOKUP(D83,'2Рабочее время'!$A$1:$C$50,3,FALSE)))))),0))))))</f>
        <v>0</v>
      </c>
      <c r="S83" s="91" t="s">
        <v>4</v>
      </c>
      <c r="T83" s="92"/>
      <c r="U83" s="39">
        <v>1</v>
      </c>
      <c r="V83" s="17">
        <f t="shared" si="5"/>
        <v>0</v>
      </c>
      <c r="W83" s="17">
        <f t="shared" si="7"/>
        <v>0</v>
      </c>
    </row>
    <row r="84" spans="4:23" ht="37.5" x14ac:dyDescent="0.25">
      <c r="D84" s="27"/>
      <c r="E84" s="44"/>
      <c r="F84" s="83"/>
      <c r="G84" s="86"/>
      <c r="H84" s="27"/>
      <c r="I84" s="27"/>
      <c r="J84" s="27"/>
      <c r="K84" s="17">
        <f t="shared" si="6"/>
        <v>0</v>
      </c>
      <c r="L84" s="88"/>
      <c r="M84" s="72"/>
      <c r="N84" s="72"/>
      <c r="O84" s="90"/>
      <c r="P84" s="72"/>
      <c r="Q84" s="72"/>
      <c r="R84" s="81">
        <f>IF(OR(COUNTA(L84:N84)&gt;=2,COUNTA(O84:Q84)&gt;=2),"ошибка",(IF((AND(COUNTA(L84:N84)=1,L84&gt;0)),L84*60*VLOOKUP(D84,'2Рабочее время'!$A:$L,4,FALSE)*((IF(VLOOKUP(D84,'2Рабочее время'!$A$1:$C$50,2,FALSE)&gt;0,VLOOKUP(D84,'2Рабочее время'!$A$1:$C$50,2,FALSE),VLOOKUP(D84,'2Рабочее время'!$A$1:$C$50,3,FALSE)))),IF((AND(COUNTA(L84:N84)=1,M84&gt;0)),M84*((IF(VLOOKUP(D84,'2Рабочее время'!$A$1:$C$50,2,FALSE)&gt;0,VLOOKUP(D84,'2Рабочее время'!$A$1:$C$50,2,FALSE),VLOOKUP(D84,'2Рабочее время'!$A$1:$C$50,3,FALSE)))),IF((AND(COUNTA(L84:N84)=1,N84&gt;0)),N84*T84*IF(S84=0,0,IF(S84="Количество в месяц",1,IF(S84="Количество в неделю",4.285,IF(S84="Количество в день",IF(VLOOKUP(D84,'2Рабочее время'!$A$1:$C$50,2,FALSE)&gt;0,VLOOKUP(D84,'2Рабочее время'!$A$1:$C$50,2,FALSE),VLOOKUP(D84,'2Рабочее время'!$A$1:$C$50,3,FALSE)))))),0)))+IF((AND(COUNTA(O84:Q84)=1,O84&gt;0)),O84*60*VLOOKUP(D84,'2Рабочее время'!$A:$L,4,FALSE)*((IF(VLOOKUP(D84,'2Рабочее время'!$A$1:$C$50,2,FALSE)&gt;0,VLOOKUP(D84,'2Рабочее время'!$A$1:$C$50,2,FALSE),VLOOKUP(D84,'2Рабочее время'!$A$1:$C$50,3,FALSE)))),IF((AND(COUNTA(L84:N84)=1,M84&gt;0)),M84*((IF(VLOOKUP(D84,'2Рабочее время'!$A$1:$C$50,2,FALSE)&gt;0,VLOOKUP(D84,'2Рабочее время'!$A$1:$C$50,2,FALSE),VLOOKUP(D84,'2Рабочее время'!$A$1:$C$50,3,FALSE)))),IF((AND(COUNTA(O84:Q84)=1,P84&gt;0)),P84*((IF(VLOOKUP(D84,'2Рабочее время'!$A$1:$C$50,2,FALSE)&gt;0,VLOOKUP(D84,'2Рабочее время'!$A$1:$C$50,2,FALSE),VLOOKUP(D84,'2Рабочее время'!$A$1:$C$50,3,FALSE)))),IF((AND(COUNTA(O84:Q84)=1,Q84&gt;0)),Q84*T84*IF(S84=0,0,IF(S84="Количество в месяц",1,IF(S84="Количество в неделю",4.285,IF(S84="Количество в день",IF(VLOOKUP(D84,'2Рабочее время'!$A$1:$C$50,2,FALSE)&gt;0,VLOOKUP(D84,'2Рабочее время'!$A$1:$C$50,2,FALSE),VLOOKUP(D84,'2Рабочее время'!$A$1:$C$50,3,FALSE)))))),0))))))</f>
        <v>0</v>
      </c>
      <c r="S84" s="91" t="s">
        <v>4</v>
      </c>
      <c r="T84" s="92"/>
      <c r="U84" s="39">
        <v>1</v>
      </c>
      <c r="V84" s="17">
        <f t="shared" si="5"/>
        <v>0</v>
      </c>
      <c r="W84" s="17">
        <f t="shared" si="7"/>
        <v>0</v>
      </c>
    </row>
    <row r="85" spans="4:23" ht="37.5" x14ac:dyDescent="0.25">
      <c r="D85" s="27"/>
      <c r="E85" s="44"/>
      <c r="F85" s="83"/>
      <c r="G85" s="83"/>
      <c r="H85" s="27"/>
      <c r="I85" s="27"/>
      <c r="J85" s="27"/>
      <c r="K85" s="17">
        <f t="shared" si="6"/>
        <v>0</v>
      </c>
      <c r="L85" s="88"/>
      <c r="M85" s="72"/>
      <c r="N85" s="72"/>
      <c r="O85" s="90"/>
      <c r="P85" s="72"/>
      <c r="Q85" s="72"/>
      <c r="R85" s="81">
        <f>IF(OR(COUNTA(L85:N85)&gt;=2,COUNTA(O85:Q85)&gt;=2),"ошибка",(IF((AND(COUNTA(L85:N85)=1,L85&gt;0)),L85*60*VLOOKUP(D85,'2Рабочее время'!$A:$L,4,FALSE)*((IF(VLOOKUP(D85,'2Рабочее время'!$A$1:$C$50,2,FALSE)&gt;0,VLOOKUP(D85,'2Рабочее время'!$A$1:$C$50,2,FALSE),VLOOKUP(D85,'2Рабочее время'!$A$1:$C$50,3,FALSE)))),IF((AND(COUNTA(L85:N85)=1,M85&gt;0)),M85*((IF(VLOOKUP(D85,'2Рабочее время'!$A$1:$C$50,2,FALSE)&gt;0,VLOOKUP(D85,'2Рабочее время'!$A$1:$C$50,2,FALSE),VLOOKUP(D85,'2Рабочее время'!$A$1:$C$50,3,FALSE)))),IF((AND(COUNTA(L85:N85)=1,N85&gt;0)),N85*T85*IF(S85=0,0,IF(S85="Количество в месяц",1,IF(S85="Количество в неделю",4.285,IF(S85="Количество в день",IF(VLOOKUP(D85,'2Рабочее время'!$A$1:$C$50,2,FALSE)&gt;0,VLOOKUP(D85,'2Рабочее время'!$A$1:$C$50,2,FALSE),VLOOKUP(D85,'2Рабочее время'!$A$1:$C$50,3,FALSE)))))),0)))+IF((AND(COUNTA(O85:Q85)=1,O85&gt;0)),O85*60*VLOOKUP(D85,'2Рабочее время'!$A:$L,4,FALSE)*((IF(VLOOKUP(D85,'2Рабочее время'!$A$1:$C$50,2,FALSE)&gt;0,VLOOKUP(D85,'2Рабочее время'!$A$1:$C$50,2,FALSE),VLOOKUP(D85,'2Рабочее время'!$A$1:$C$50,3,FALSE)))),IF((AND(COUNTA(L85:N85)=1,M85&gt;0)),M85*((IF(VLOOKUP(D85,'2Рабочее время'!$A$1:$C$50,2,FALSE)&gt;0,VLOOKUP(D85,'2Рабочее время'!$A$1:$C$50,2,FALSE),VLOOKUP(D85,'2Рабочее время'!$A$1:$C$50,3,FALSE)))),IF((AND(COUNTA(O85:Q85)=1,P85&gt;0)),P85*((IF(VLOOKUP(D85,'2Рабочее время'!$A$1:$C$50,2,FALSE)&gt;0,VLOOKUP(D85,'2Рабочее время'!$A$1:$C$50,2,FALSE),VLOOKUP(D85,'2Рабочее время'!$A$1:$C$50,3,FALSE)))),IF((AND(COUNTA(O85:Q85)=1,Q85&gt;0)),Q85*T85*IF(S85=0,0,IF(S85="Количество в месяц",1,IF(S85="Количество в неделю",4.285,IF(S85="Количество в день",IF(VLOOKUP(D85,'2Рабочее время'!$A$1:$C$50,2,FALSE)&gt;0,VLOOKUP(D85,'2Рабочее время'!$A$1:$C$50,2,FALSE),VLOOKUP(D85,'2Рабочее время'!$A$1:$C$50,3,FALSE)))))),0))))))</f>
        <v>0</v>
      </c>
      <c r="S85" s="91" t="s">
        <v>4</v>
      </c>
      <c r="T85" s="117"/>
      <c r="U85" s="39">
        <v>1</v>
      </c>
      <c r="V85" s="17">
        <f t="shared" si="5"/>
        <v>0</v>
      </c>
      <c r="W85" s="17">
        <f t="shared" si="7"/>
        <v>0</v>
      </c>
    </row>
    <row r="86" spans="4:23" ht="37.5" x14ac:dyDescent="0.25">
      <c r="D86" s="27"/>
      <c r="E86" s="44"/>
      <c r="F86" s="87"/>
      <c r="G86" s="83"/>
      <c r="H86" s="27"/>
      <c r="I86" s="27"/>
      <c r="J86" s="27"/>
      <c r="K86" s="17">
        <f t="shared" si="6"/>
        <v>0</v>
      </c>
      <c r="L86" s="88"/>
      <c r="M86" s="72"/>
      <c r="N86" s="72"/>
      <c r="O86" s="90"/>
      <c r="P86" s="72"/>
      <c r="Q86" s="72"/>
      <c r="R86" s="81">
        <f>IF(OR(COUNTA(L86:N86)&gt;=2,COUNTA(O86:Q86)&gt;=2),"ошибка",(IF((AND(COUNTA(L86:N86)=1,L86&gt;0)),L86*60*VLOOKUP(D86,'2Рабочее время'!$A:$L,4,FALSE)*((IF(VLOOKUP(D86,'2Рабочее время'!$A$1:$C$50,2,FALSE)&gt;0,VLOOKUP(D86,'2Рабочее время'!$A$1:$C$50,2,FALSE),VLOOKUP(D86,'2Рабочее время'!$A$1:$C$50,3,FALSE)))),IF((AND(COUNTA(L86:N86)=1,M86&gt;0)),M86*((IF(VLOOKUP(D86,'2Рабочее время'!$A$1:$C$50,2,FALSE)&gt;0,VLOOKUP(D86,'2Рабочее время'!$A$1:$C$50,2,FALSE),VLOOKUP(D86,'2Рабочее время'!$A$1:$C$50,3,FALSE)))),IF((AND(COUNTA(L86:N86)=1,N86&gt;0)),N86*T86*IF(S86=0,0,IF(S86="Количество в месяц",1,IF(S86="Количество в неделю",4.285,IF(S86="Количество в день",IF(VLOOKUP(D86,'2Рабочее время'!$A$1:$C$50,2,FALSE)&gt;0,VLOOKUP(D86,'2Рабочее время'!$A$1:$C$50,2,FALSE),VLOOKUP(D86,'2Рабочее время'!$A$1:$C$50,3,FALSE)))))),0)))+IF((AND(COUNTA(O86:Q86)=1,O86&gt;0)),O86*60*VLOOKUP(D86,'2Рабочее время'!$A:$L,4,FALSE)*((IF(VLOOKUP(D86,'2Рабочее время'!$A$1:$C$50,2,FALSE)&gt;0,VLOOKUP(D86,'2Рабочее время'!$A$1:$C$50,2,FALSE),VLOOKUP(D86,'2Рабочее время'!$A$1:$C$50,3,FALSE)))),IF((AND(COUNTA(L86:N86)=1,M86&gt;0)),M86*((IF(VLOOKUP(D86,'2Рабочее время'!$A$1:$C$50,2,FALSE)&gt;0,VLOOKUP(D86,'2Рабочее время'!$A$1:$C$50,2,FALSE),VLOOKUP(D86,'2Рабочее время'!$A$1:$C$50,3,FALSE)))),IF((AND(COUNTA(O86:Q86)=1,P86&gt;0)),P86*((IF(VLOOKUP(D86,'2Рабочее время'!$A$1:$C$50,2,FALSE)&gt;0,VLOOKUP(D86,'2Рабочее время'!$A$1:$C$50,2,FALSE),VLOOKUP(D86,'2Рабочее время'!$A$1:$C$50,3,FALSE)))),IF((AND(COUNTA(O86:Q86)=1,Q86&gt;0)),Q86*T86*IF(S86=0,0,IF(S86="Количество в месяц",1,IF(S86="Количество в неделю",4.285,IF(S86="Количество в день",IF(VLOOKUP(D86,'2Рабочее время'!$A$1:$C$50,2,FALSE)&gt;0,VLOOKUP(D86,'2Рабочее время'!$A$1:$C$50,2,FALSE),VLOOKUP(D86,'2Рабочее время'!$A$1:$C$50,3,FALSE)))))),0))))))</f>
        <v>0</v>
      </c>
      <c r="S86" s="91" t="s">
        <v>18</v>
      </c>
      <c r="T86" s="91"/>
      <c r="U86" s="39">
        <v>1</v>
      </c>
      <c r="V86" s="17">
        <f t="shared" si="5"/>
        <v>0</v>
      </c>
      <c r="W86" s="17">
        <f t="shared" si="7"/>
        <v>0</v>
      </c>
    </row>
    <row r="87" spans="4:23" ht="37.5" x14ac:dyDescent="0.25">
      <c r="D87" s="27"/>
      <c r="E87" s="44"/>
      <c r="F87" s="87"/>
      <c r="G87" s="83"/>
      <c r="H87" s="27"/>
      <c r="I87" s="27"/>
      <c r="J87" s="27"/>
      <c r="K87" s="17">
        <f t="shared" si="6"/>
        <v>0</v>
      </c>
      <c r="L87" s="88"/>
      <c r="M87" s="72"/>
      <c r="N87" s="72"/>
      <c r="O87" s="90"/>
      <c r="P87" s="72"/>
      <c r="Q87" s="72"/>
      <c r="R87" s="81">
        <f>IF(OR(COUNTA(L87:N87)&gt;=2,COUNTA(O87:Q87)&gt;=2),"ошибка",(IF((AND(COUNTA(L87:N87)=1,L87&gt;0)),L87*60*VLOOKUP(D87,'2Рабочее время'!$A:$L,4,FALSE)*((IF(VLOOKUP(D87,'2Рабочее время'!$A$1:$C$50,2,FALSE)&gt;0,VLOOKUP(D87,'2Рабочее время'!$A$1:$C$50,2,FALSE),VLOOKUP(D87,'2Рабочее время'!$A$1:$C$50,3,FALSE)))),IF((AND(COUNTA(L87:N87)=1,M87&gt;0)),M87*((IF(VLOOKUP(D87,'2Рабочее время'!$A$1:$C$50,2,FALSE)&gt;0,VLOOKUP(D87,'2Рабочее время'!$A$1:$C$50,2,FALSE),VLOOKUP(D87,'2Рабочее время'!$A$1:$C$50,3,FALSE)))),IF((AND(COUNTA(L87:N87)=1,N87&gt;0)),N87*T87*IF(S87=0,0,IF(S87="Количество в месяц",1,IF(S87="Количество в неделю",4.285,IF(S87="Количество в день",IF(VLOOKUP(D87,'2Рабочее время'!$A$1:$C$50,2,FALSE)&gt;0,VLOOKUP(D87,'2Рабочее время'!$A$1:$C$50,2,FALSE),VLOOKUP(D87,'2Рабочее время'!$A$1:$C$50,3,FALSE)))))),0)))+IF((AND(COUNTA(O87:Q87)=1,O87&gt;0)),O87*60*VLOOKUP(D87,'2Рабочее время'!$A:$L,4,FALSE)*((IF(VLOOKUP(D87,'2Рабочее время'!$A$1:$C$50,2,FALSE)&gt;0,VLOOKUP(D87,'2Рабочее время'!$A$1:$C$50,2,FALSE),VLOOKUP(D87,'2Рабочее время'!$A$1:$C$50,3,FALSE)))),IF((AND(COUNTA(L87:N87)=1,M87&gt;0)),M87*((IF(VLOOKUP(D87,'2Рабочее время'!$A$1:$C$50,2,FALSE)&gt;0,VLOOKUP(D87,'2Рабочее время'!$A$1:$C$50,2,FALSE),VLOOKUP(D87,'2Рабочее время'!$A$1:$C$50,3,FALSE)))),IF((AND(COUNTA(O87:Q87)=1,P87&gt;0)),P87*((IF(VLOOKUP(D87,'2Рабочее время'!$A$1:$C$50,2,FALSE)&gt;0,VLOOKUP(D87,'2Рабочее время'!$A$1:$C$50,2,FALSE),VLOOKUP(D87,'2Рабочее время'!$A$1:$C$50,3,FALSE)))),IF((AND(COUNTA(O87:Q87)=1,Q87&gt;0)),Q87*T87*IF(S87=0,0,IF(S87="Количество в месяц",1,IF(S87="Количество в неделю",4.285,IF(S87="Количество в день",IF(VLOOKUP(D87,'2Рабочее время'!$A$1:$C$50,2,FALSE)&gt;0,VLOOKUP(D87,'2Рабочее время'!$A$1:$C$50,2,FALSE),VLOOKUP(D87,'2Рабочее время'!$A$1:$C$50,3,FALSE)))))),0))))))</f>
        <v>0</v>
      </c>
      <c r="S87" s="91" t="s">
        <v>22</v>
      </c>
      <c r="T87" s="91"/>
      <c r="U87" s="39">
        <v>1</v>
      </c>
      <c r="V87" s="17">
        <f t="shared" si="5"/>
        <v>0</v>
      </c>
      <c r="W87" s="17">
        <f t="shared" si="7"/>
        <v>0</v>
      </c>
    </row>
    <row r="88" spans="4:23" ht="37.5" x14ac:dyDescent="0.25">
      <c r="D88" s="27"/>
      <c r="E88" s="44"/>
      <c r="F88" s="87"/>
      <c r="G88" s="83"/>
      <c r="H88" s="27"/>
      <c r="I88" s="27"/>
      <c r="J88" s="27"/>
      <c r="K88" s="17">
        <f t="shared" si="6"/>
        <v>0</v>
      </c>
      <c r="L88" s="88"/>
      <c r="M88" s="72"/>
      <c r="N88" s="72"/>
      <c r="O88" s="90"/>
      <c r="P88" s="72"/>
      <c r="Q88" s="72"/>
      <c r="R88" s="81">
        <f>IF(OR(COUNTA(L88:N88)&gt;=2,COUNTA(O88:Q88)&gt;=2),"ошибка",(IF((AND(COUNTA(L88:N88)=1,L88&gt;0)),L88*60*VLOOKUP(D88,'2Рабочее время'!$A:$L,4,FALSE)*((IF(VLOOKUP(D88,'2Рабочее время'!$A$1:$C$50,2,FALSE)&gt;0,VLOOKUP(D88,'2Рабочее время'!$A$1:$C$50,2,FALSE),VLOOKUP(D88,'2Рабочее время'!$A$1:$C$50,3,FALSE)))),IF((AND(COUNTA(L88:N88)=1,M88&gt;0)),M88*((IF(VLOOKUP(D88,'2Рабочее время'!$A$1:$C$50,2,FALSE)&gt;0,VLOOKUP(D88,'2Рабочее время'!$A$1:$C$50,2,FALSE),VLOOKUP(D88,'2Рабочее время'!$A$1:$C$50,3,FALSE)))),IF((AND(COUNTA(L88:N88)=1,N88&gt;0)),N88*T88*IF(S88=0,0,IF(S88="Количество в месяц",1,IF(S88="Количество в неделю",4.285,IF(S88="Количество в день",IF(VLOOKUP(D88,'2Рабочее время'!$A$1:$C$50,2,FALSE)&gt;0,VLOOKUP(D88,'2Рабочее время'!$A$1:$C$50,2,FALSE),VLOOKUP(D88,'2Рабочее время'!$A$1:$C$50,3,FALSE)))))),0)))+IF((AND(COUNTA(O88:Q88)=1,O88&gt;0)),O88*60*VLOOKUP(D88,'2Рабочее время'!$A:$L,4,FALSE)*((IF(VLOOKUP(D88,'2Рабочее время'!$A$1:$C$50,2,FALSE)&gt;0,VLOOKUP(D88,'2Рабочее время'!$A$1:$C$50,2,FALSE),VLOOKUP(D88,'2Рабочее время'!$A$1:$C$50,3,FALSE)))),IF((AND(COUNTA(L88:N88)=1,M88&gt;0)),M88*((IF(VLOOKUP(D88,'2Рабочее время'!$A$1:$C$50,2,FALSE)&gt;0,VLOOKUP(D88,'2Рабочее время'!$A$1:$C$50,2,FALSE),VLOOKUP(D88,'2Рабочее время'!$A$1:$C$50,3,FALSE)))),IF((AND(COUNTA(O88:Q88)=1,P88&gt;0)),P88*((IF(VLOOKUP(D88,'2Рабочее время'!$A$1:$C$50,2,FALSE)&gt;0,VLOOKUP(D88,'2Рабочее время'!$A$1:$C$50,2,FALSE),VLOOKUP(D88,'2Рабочее время'!$A$1:$C$50,3,FALSE)))),IF((AND(COUNTA(O88:Q88)=1,Q88&gt;0)),Q88*T88*IF(S88=0,0,IF(S88="Количество в месяц",1,IF(S88="Количество в неделю",4.285,IF(S88="Количество в день",IF(VLOOKUP(D88,'2Рабочее время'!$A$1:$C$50,2,FALSE)&gt;0,VLOOKUP(D88,'2Рабочее время'!$A$1:$C$50,2,FALSE),VLOOKUP(D88,'2Рабочее время'!$A$1:$C$50,3,FALSE)))))),0))))))</f>
        <v>0</v>
      </c>
      <c r="S88" s="91" t="s">
        <v>18</v>
      </c>
      <c r="T88" s="91"/>
      <c r="U88" s="39">
        <v>1</v>
      </c>
      <c r="V88" s="17">
        <f t="shared" si="5"/>
        <v>0</v>
      </c>
      <c r="W88" s="17">
        <f t="shared" si="7"/>
        <v>0</v>
      </c>
    </row>
    <row r="89" spans="4:23" ht="37.5" x14ac:dyDescent="0.25">
      <c r="D89" s="27"/>
      <c r="E89" s="44"/>
      <c r="F89" s="87"/>
      <c r="G89" s="83"/>
      <c r="H89" s="27"/>
      <c r="I89" s="27"/>
      <c r="J89" s="27"/>
      <c r="K89" s="17">
        <f t="shared" si="6"/>
        <v>0</v>
      </c>
      <c r="L89" s="88"/>
      <c r="M89" s="72"/>
      <c r="N89" s="72"/>
      <c r="O89" s="90"/>
      <c r="P89" s="72"/>
      <c r="Q89" s="72"/>
      <c r="R89" s="81">
        <f>IF(OR(COUNTA(L89:N89)&gt;=2,COUNTA(O89:Q89)&gt;=2),"ошибка",(IF((AND(COUNTA(L89:N89)=1,L89&gt;0)),L89*60*VLOOKUP(D89,'2Рабочее время'!$A:$L,4,FALSE)*((IF(VLOOKUP(D89,'2Рабочее время'!$A$1:$C$50,2,FALSE)&gt;0,VLOOKUP(D89,'2Рабочее время'!$A$1:$C$50,2,FALSE),VLOOKUP(D89,'2Рабочее время'!$A$1:$C$50,3,FALSE)))),IF((AND(COUNTA(L89:N89)=1,M89&gt;0)),M89*((IF(VLOOKUP(D89,'2Рабочее время'!$A$1:$C$50,2,FALSE)&gt;0,VLOOKUP(D89,'2Рабочее время'!$A$1:$C$50,2,FALSE),VLOOKUP(D89,'2Рабочее время'!$A$1:$C$50,3,FALSE)))),IF((AND(COUNTA(L89:N89)=1,N89&gt;0)),N89*T89*IF(S89=0,0,IF(S89="Количество в месяц",1,IF(S89="Количество в неделю",4.285,IF(S89="Количество в день",IF(VLOOKUP(D89,'2Рабочее время'!$A$1:$C$50,2,FALSE)&gt;0,VLOOKUP(D89,'2Рабочее время'!$A$1:$C$50,2,FALSE),VLOOKUP(D89,'2Рабочее время'!$A$1:$C$50,3,FALSE)))))),0)))+IF((AND(COUNTA(O89:Q89)=1,O89&gt;0)),O89*60*VLOOKUP(D89,'2Рабочее время'!$A:$L,4,FALSE)*((IF(VLOOKUP(D89,'2Рабочее время'!$A$1:$C$50,2,FALSE)&gt;0,VLOOKUP(D89,'2Рабочее время'!$A$1:$C$50,2,FALSE),VLOOKUP(D89,'2Рабочее время'!$A$1:$C$50,3,FALSE)))),IF((AND(COUNTA(L89:N89)=1,M89&gt;0)),M89*((IF(VLOOKUP(D89,'2Рабочее время'!$A$1:$C$50,2,FALSE)&gt;0,VLOOKUP(D89,'2Рабочее время'!$A$1:$C$50,2,FALSE),VLOOKUP(D89,'2Рабочее время'!$A$1:$C$50,3,FALSE)))),IF((AND(COUNTA(O89:Q89)=1,P89&gt;0)),P89*((IF(VLOOKUP(D89,'2Рабочее время'!$A$1:$C$50,2,FALSE)&gt;0,VLOOKUP(D89,'2Рабочее время'!$A$1:$C$50,2,FALSE),VLOOKUP(D89,'2Рабочее время'!$A$1:$C$50,3,FALSE)))),IF((AND(COUNTA(O89:Q89)=1,Q89&gt;0)),Q89*T89*IF(S89=0,0,IF(S89="Количество в месяц",1,IF(S89="Количество в неделю",4.285,IF(S89="Количество в день",IF(VLOOKUP(D89,'2Рабочее время'!$A$1:$C$50,2,FALSE)&gt;0,VLOOKUP(D89,'2Рабочее время'!$A$1:$C$50,2,FALSE),VLOOKUP(D89,'2Рабочее время'!$A$1:$C$50,3,FALSE)))))),0))))))</f>
        <v>0</v>
      </c>
      <c r="S89" s="91" t="s">
        <v>4</v>
      </c>
      <c r="T89" s="91"/>
      <c r="U89" s="39">
        <v>1</v>
      </c>
      <c r="V89" s="17">
        <f t="shared" si="5"/>
        <v>0</v>
      </c>
      <c r="W89" s="17">
        <f t="shared" si="7"/>
        <v>0</v>
      </c>
    </row>
    <row r="90" spans="4:23" ht="37.5" x14ac:dyDescent="0.25">
      <c r="D90" s="27"/>
      <c r="E90" s="44"/>
      <c r="F90" s="87"/>
      <c r="G90" s="83"/>
      <c r="H90" s="27"/>
      <c r="I90" s="27"/>
      <c r="J90" s="27"/>
      <c r="K90" s="17">
        <f t="shared" si="6"/>
        <v>0</v>
      </c>
      <c r="L90" s="88"/>
      <c r="M90" s="72"/>
      <c r="N90" s="72"/>
      <c r="O90" s="90"/>
      <c r="P90" s="72"/>
      <c r="Q90" s="72"/>
      <c r="R90" s="81">
        <f>IF(OR(COUNTA(L90:N90)&gt;=2,COUNTA(O90:Q90)&gt;=2),"ошибка",(IF((AND(COUNTA(L90:N90)=1,L90&gt;0)),L90*60*VLOOKUP(D90,'2Рабочее время'!$A:$L,4,FALSE)*((IF(VLOOKUP(D90,'2Рабочее время'!$A$1:$C$50,2,FALSE)&gt;0,VLOOKUP(D90,'2Рабочее время'!$A$1:$C$50,2,FALSE),VLOOKUP(D90,'2Рабочее время'!$A$1:$C$50,3,FALSE)))),IF((AND(COUNTA(L90:N90)=1,M90&gt;0)),M90*((IF(VLOOKUP(D90,'2Рабочее время'!$A$1:$C$50,2,FALSE)&gt;0,VLOOKUP(D90,'2Рабочее время'!$A$1:$C$50,2,FALSE),VLOOKUP(D90,'2Рабочее время'!$A$1:$C$50,3,FALSE)))),IF((AND(COUNTA(L90:N90)=1,N90&gt;0)),N90*T90*IF(S90=0,0,IF(S90="Количество в месяц",1,IF(S90="Количество в неделю",4.285,IF(S90="Количество в день",IF(VLOOKUP(D90,'2Рабочее время'!$A$1:$C$50,2,FALSE)&gt;0,VLOOKUP(D90,'2Рабочее время'!$A$1:$C$50,2,FALSE),VLOOKUP(D90,'2Рабочее время'!$A$1:$C$50,3,FALSE)))))),0)))+IF((AND(COUNTA(O90:Q90)=1,O90&gt;0)),O90*60*VLOOKUP(D90,'2Рабочее время'!$A:$L,4,FALSE)*((IF(VLOOKUP(D90,'2Рабочее время'!$A$1:$C$50,2,FALSE)&gt;0,VLOOKUP(D90,'2Рабочее время'!$A$1:$C$50,2,FALSE),VLOOKUP(D90,'2Рабочее время'!$A$1:$C$50,3,FALSE)))),IF((AND(COUNTA(L90:N90)=1,M90&gt;0)),M90*((IF(VLOOKUP(D90,'2Рабочее время'!$A$1:$C$50,2,FALSE)&gt;0,VLOOKUP(D90,'2Рабочее время'!$A$1:$C$50,2,FALSE),VLOOKUP(D90,'2Рабочее время'!$A$1:$C$50,3,FALSE)))),IF((AND(COUNTA(O90:Q90)=1,P90&gt;0)),P90*((IF(VLOOKUP(D90,'2Рабочее время'!$A$1:$C$50,2,FALSE)&gt;0,VLOOKUP(D90,'2Рабочее время'!$A$1:$C$50,2,FALSE),VLOOKUP(D90,'2Рабочее время'!$A$1:$C$50,3,FALSE)))),IF((AND(COUNTA(O90:Q90)=1,Q90&gt;0)),Q90*T90*IF(S90=0,0,IF(S90="Количество в месяц",1,IF(S90="Количество в неделю",4.285,IF(S90="Количество в день",IF(VLOOKUP(D90,'2Рабочее время'!$A$1:$C$50,2,FALSE)&gt;0,VLOOKUP(D90,'2Рабочее время'!$A$1:$C$50,2,FALSE),VLOOKUP(D90,'2Рабочее время'!$A$1:$C$50,3,FALSE)))))),0))))))</f>
        <v>0</v>
      </c>
      <c r="S90" s="91" t="s">
        <v>4</v>
      </c>
      <c r="T90" s="91"/>
      <c r="U90" s="39">
        <v>1</v>
      </c>
      <c r="V90" s="17">
        <f t="shared" si="5"/>
        <v>0</v>
      </c>
      <c r="W90" s="17">
        <f t="shared" si="7"/>
        <v>0</v>
      </c>
    </row>
    <row r="91" spans="4:23" ht="37.5" x14ac:dyDescent="0.25">
      <c r="D91" s="27"/>
      <c r="E91" s="44"/>
      <c r="F91" s="87"/>
      <c r="G91" s="83"/>
      <c r="H91" s="27"/>
      <c r="I91" s="27"/>
      <c r="J91" s="27"/>
      <c r="K91" s="17">
        <f t="shared" si="6"/>
        <v>0</v>
      </c>
      <c r="L91" s="88"/>
      <c r="M91" s="72"/>
      <c r="N91" s="72"/>
      <c r="O91" s="90"/>
      <c r="P91" s="72"/>
      <c r="Q91" s="72"/>
      <c r="R91" s="81">
        <f>IF(OR(COUNTA(L91:N91)&gt;=2,COUNTA(O91:Q91)&gt;=2),"ошибка",(IF((AND(COUNTA(L91:N91)=1,L91&gt;0)),L91*60*VLOOKUP(D91,'2Рабочее время'!$A:$L,4,FALSE)*((IF(VLOOKUP(D91,'2Рабочее время'!$A$1:$C$50,2,FALSE)&gt;0,VLOOKUP(D91,'2Рабочее время'!$A$1:$C$50,2,FALSE),VLOOKUP(D91,'2Рабочее время'!$A$1:$C$50,3,FALSE)))),IF((AND(COUNTA(L91:N91)=1,M91&gt;0)),M91*((IF(VLOOKUP(D91,'2Рабочее время'!$A$1:$C$50,2,FALSE)&gt;0,VLOOKUP(D91,'2Рабочее время'!$A$1:$C$50,2,FALSE),VLOOKUP(D91,'2Рабочее время'!$A$1:$C$50,3,FALSE)))),IF((AND(COUNTA(L91:N91)=1,N91&gt;0)),N91*T91*IF(S91=0,0,IF(S91="Количество в месяц",1,IF(S91="Количество в неделю",4.285,IF(S91="Количество в день",IF(VLOOKUP(D91,'2Рабочее время'!$A$1:$C$50,2,FALSE)&gt;0,VLOOKUP(D91,'2Рабочее время'!$A$1:$C$50,2,FALSE),VLOOKUP(D91,'2Рабочее время'!$A$1:$C$50,3,FALSE)))))),0)))+IF((AND(COUNTA(O91:Q91)=1,O91&gt;0)),O91*60*VLOOKUP(D91,'2Рабочее время'!$A:$L,4,FALSE)*((IF(VLOOKUP(D91,'2Рабочее время'!$A$1:$C$50,2,FALSE)&gt;0,VLOOKUP(D91,'2Рабочее время'!$A$1:$C$50,2,FALSE),VLOOKUP(D91,'2Рабочее время'!$A$1:$C$50,3,FALSE)))),IF((AND(COUNTA(L91:N91)=1,M91&gt;0)),M91*((IF(VLOOKUP(D91,'2Рабочее время'!$A$1:$C$50,2,FALSE)&gt;0,VLOOKUP(D91,'2Рабочее время'!$A$1:$C$50,2,FALSE),VLOOKUP(D91,'2Рабочее время'!$A$1:$C$50,3,FALSE)))),IF((AND(COUNTA(O91:Q91)=1,P91&gt;0)),P91*((IF(VLOOKUP(D91,'2Рабочее время'!$A$1:$C$50,2,FALSE)&gt;0,VLOOKUP(D91,'2Рабочее время'!$A$1:$C$50,2,FALSE),VLOOKUP(D91,'2Рабочее время'!$A$1:$C$50,3,FALSE)))),IF((AND(COUNTA(O91:Q91)=1,Q91&gt;0)),Q91*T91*IF(S91=0,0,IF(S91="Количество в месяц",1,IF(S91="Количество в неделю",4.285,IF(S91="Количество в день",IF(VLOOKUP(D91,'2Рабочее время'!$A$1:$C$50,2,FALSE)&gt;0,VLOOKUP(D91,'2Рабочее время'!$A$1:$C$50,2,FALSE),VLOOKUP(D91,'2Рабочее время'!$A$1:$C$50,3,FALSE)))))),0))))))</f>
        <v>0</v>
      </c>
      <c r="S91" s="91" t="s">
        <v>4</v>
      </c>
      <c r="T91" s="91"/>
      <c r="U91" s="39">
        <v>1</v>
      </c>
      <c r="V91" s="17">
        <f t="shared" si="5"/>
        <v>0</v>
      </c>
      <c r="W91" s="17">
        <f t="shared" si="7"/>
        <v>0</v>
      </c>
    </row>
    <row r="92" spans="4:23" ht="37.5" x14ac:dyDescent="0.25">
      <c r="D92" s="27"/>
      <c r="E92" s="44"/>
      <c r="F92" s="87"/>
      <c r="G92" s="83"/>
      <c r="H92" s="27"/>
      <c r="I92" s="27"/>
      <c r="J92" s="27"/>
      <c r="K92" s="17">
        <f t="shared" si="6"/>
        <v>0</v>
      </c>
      <c r="L92" s="88"/>
      <c r="M92" s="72"/>
      <c r="N92" s="72"/>
      <c r="O92" s="90"/>
      <c r="P92" s="72"/>
      <c r="Q92" s="72"/>
      <c r="R92" s="81">
        <f>IF(OR(COUNTA(L92:N92)&gt;=2,COUNTA(O92:Q92)&gt;=2),"ошибка",(IF((AND(COUNTA(L92:N92)=1,L92&gt;0)),L92*60*VLOOKUP(D92,'2Рабочее время'!$A:$L,4,FALSE)*((IF(VLOOKUP(D92,'2Рабочее время'!$A$1:$C$50,2,FALSE)&gt;0,VLOOKUP(D92,'2Рабочее время'!$A$1:$C$50,2,FALSE),VLOOKUP(D92,'2Рабочее время'!$A$1:$C$50,3,FALSE)))),IF((AND(COUNTA(L92:N92)=1,M92&gt;0)),M92*((IF(VLOOKUP(D92,'2Рабочее время'!$A$1:$C$50,2,FALSE)&gt;0,VLOOKUP(D92,'2Рабочее время'!$A$1:$C$50,2,FALSE),VLOOKUP(D92,'2Рабочее время'!$A$1:$C$50,3,FALSE)))),IF((AND(COUNTA(L92:N92)=1,N92&gt;0)),N92*T92*IF(S92=0,0,IF(S92="Количество в месяц",1,IF(S92="Количество в неделю",4.285,IF(S92="Количество в день",IF(VLOOKUP(D92,'2Рабочее время'!$A$1:$C$50,2,FALSE)&gt;0,VLOOKUP(D92,'2Рабочее время'!$A$1:$C$50,2,FALSE),VLOOKUP(D92,'2Рабочее время'!$A$1:$C$50,3,FALSE)))))),0)))+IF((AND(COUNTA(O92:Q92)=1,O92&gt;0)),O92*60*VLOOKUP(D92,'2Рабочее время'!$A:$L,4,FALSE)*((IF(VLOOKUP(D92,'2Рабочее время'!$A$1:$C$50,2,FALSE)&gt;0,VLOOKUP(D92,'2Рабочее время'!$A$1:$C$50,2,FALSE),VLOOKUP(D92,'2Рабочее время'!$A$1:$C$50,3,FALSE)))),IF((AND(COUNTA(L92:N92)=1,M92&gt;0)),M92*((IF(VLOOKUP(D92,'2Рабочее время'!$A$1:$C$50,2,FALSE)&gt;0,VLOOKUP(D92,'2Рабочее время'!$A$1:$C$50,2,FALSE),VLOOKUP(D92,'2Рабочее время'!$A$1:$C$50,3,FALSE)))),IF((AND(COUNTA(O92:Q92)=1,P92&gt;0)),P92*((IF(VLOOKUP(D92,'2Рабочее время'!$A$1:$C$50,2,FALSE)&gt;0,VLOOKUP(D92,'2Рабочее время'!$A$1:$C$50,2,FALSE),VLOOKUP(D92,'2Рабочее время'!$A$1:$C$50,3,FALSE)))),IF((AND(COUNTA(O92:Q92)=1,Q92&gt;0)),Q92*T92*IF(S92=0,0,IF(S92="Количество в месяц",1,IF(S92="Количество в неделю",4.285,IF(S92="Количество в день",IF(VLOOKUP(D92,'2Рабочее время'!$A$1:$C$50,2,FALSE)&gt;0,VLOOKUP(D92,'2Рабочее время'!$A$1:$C$50,2,FALSE),VLOOKUP(D92,'2Рабочее время'!$A$1:$C$50,3,FALSE)))))),0))))))</f>
        <v>0</v>
      </c>
      <c r="S92" s="91" t="s">
        <v>4</v>
      </c>
      <c r="T92" s="91"/>
      <c r="U92" s="39">
        <v>1</v>
      </c>
      <c r="V92" s="17">
        <f t="shared" si="5"/>
        <v>0</v>
      </c>
      <c r="W92" s="17">
        <f t="shared" si="7"/>
        <v>0</v>
      </c>
    </row>
    <row r="93" spans="4:23" ht="37.5" x14ac:dyDescent="0.25">
      <c r="D93" s="27"/>
      <c r="E93" s="44"/>
      <c r="F93" s="87"/>
      <c r="G93" s="83"/>
      <c r="H93" s="27"/>
      <c r="I93" s="27"/>
      <c r="J93" s="27"/>
      <c r="K93" s="17">
        <f t="shared" si="6"/>
        <v>0</v>
      </c>
      <c r="L93" s="88"/>
      <c r="M93" s="72"/>
      <c r="N93" s="72"/>
      <c r="O93" s="90"/>
      <c r="P93" s="72"/>
      <c r="Q93" s="72"/>
      <c r="R93" s="81">
        <f>IF(OR(COUNTA(L93:N93)&gt;=2,COUNTA(O93:Q93)&gt;=2),"ошибка",(IF((AND(COUNTA(L93:N93)=1,L93&gt;0)),L93*60*VLOOKUP(D93,'2Рабочее время'!$A:$L,4,FALSE)*((IF(VLOOKUP(D93,'2Рабочее время'!$A$1:$C$50,2,FALSE)&gt;0,VLOOKUP(D93,'2Рабочее время'!$A$1:$C$50,2,FALSE),VLOOKUP(D93,'2Рабочее время'!$A$1:$C$50,3,FALSE)))),IF((AND(COUNTA(L93:N93)=1,M93&gt;0)),M93*((IF(VLOOKUP(D93,'2Рабочее время'!$A$1:$C$50,2,FALSE)&gt;0,VLOOKUP(D93,'2Рабочее время'!$A$1:$C$50,2,FALSE),VLOOKUP(D93,'2Рабочее время'!$A$1:$C$50,3,FALSE)))),IF((AND(COUNTA(L93:N93)=1,N93&gt;0)),N93*T93*IF(S93=0,0,IF(S93="Количество в месяц",1,IF(S93="Количество в неделю",4.285,IF(S93="Количество в день",IF(VLOOKUP(D93,'2Рабочее время'!$A$1:$C$50,2,FALSE)&gt;0,VLOOKUP(D93,'2Рабочее время'!$A$1:$C$50,2,FALSE),VLOOKUP(D93,'2Рабочее время'!$A$1:$C$50,3,FALSE)))))),0)))+IF((AND(COUNTA(O93:Q93)=1,O93&gt;0)),O93*60*VLOOKUP(D93,'2Рабочее время'!$A:$L,4,FALSE)*((IF(VLOOKUP(D93,'2Рабочее время'!$A$1:$C$50,2,FALSE)&gt;0,VLOOKUP(D93,'2Рабочее время'!$A$1:$C$50,2,FALSE),VLOOKUP(D93,'2Рабочее время'!$A$1:$C$50,3,FALSE)))),IF((AND(COUNTA(L93:N93)=1,M93&gt;0)),M93*((IF(VLOOKUP(D93,'2Рабочее время'!$A$1:$C$50,2,FALSE)&gt;0,VLOOKUP(D93,'2Рабочее время'!$A$1:$C$50,2,FALSE),VLOOKUP(D93,'2Рабочее время'!$A$1:$C$50,3,FALSE)))),IF((AND(COUNTA(O93:Q93)=1,P93&gt;0)),P93*((IF(VLOOKUP(D93,'2Рабочее время'!$A$1:$C$50,2,FALSE)&gt;0,VLOOKUP(D93,'2Рабочее время'!$A$1:$C$50,2,FALSE),VLOOKUP(D93,'2Рабочее время'!$A$1:$C$50,3,FALSE)))),IF((AND(COUNTA(O93:Q93)=1,Q93&gt;0)),Q93*T93*IF(S93=0,0,IF(S93="Количество в месяц",1,IF(S93="Количество в неделю",4.285,IF(S93="Количество в день",IF(VLOOKUP(D93,'2Рабочее время'!$A$1:$C$50,2,FALSE)&gt;0,VLOOKUP(D93,'2Рабочее время'!$A$1:$C$50,2,FALSE),VLOOKUP(D93,'2Рабочее время'!$A$1:$C$50,3,FALSE)))))),0))))))</f>
        <v>0</v>
      </c>
      <c r="S93" s="91" t="s">
        <v>22</v>
      </c>
      <c r="T93" s="91"/>
      <c r="U93" s="39">
        <v>1</v>
      </c>
      <c r="V93" s="17">
        <f t="shared" si="5"/>
        <v>0</v>
      </c>
      <c r="W93" s="17">
        <f t="shared" si="7"/>
        <v>0</v>
      </c>
    </row>
    <row r="94" spans="4:23" ht="37.5" x14ac:dyDescent="0.25">
      <c r="D94" s="27"/>
      <c r="E94" s="44"/>
      <c r="F94" s="87"/>
      <c r="G94" s="83"/>
      <c r="H94" s="27"/>
      <c r="I94" s="27"/>
      <c r="J94" s="27"/>
      <c r="K94" s="17">
        <f t="shared" si="6"/>
        <v>0</v>
      </c>
      <c r="L94" s="88"/>
      <c r="M94" s="72"/>
      <c r="N94" s="72"/>
      <c r="O94" s="90"/>
      <c r="P94" s="72"/>
      <c r="Q94" s="72"/>
      <c r="R94" s="81">
        <f>IF(OR(COUNTA(L94:N94)&gt;=2,COUNTA(O94:Q94)&gt;=2),"ошибка",(IF((AND(COUNTA(L94:N94)=1,L94&gt;0)),L94*60*VLOOKUP(D94,'2Рабочее время'!$A:$L,4,FALSE)*((IF(VLOOKUP(D94,'2Рабочее время'!$A$1:$C$50,2,FALSE)&gt;0,VLOOKUP(D94,'2Рабочее время'!$A$1:$C$50,2,FALSE),VLOOKUP(D94,'2Рабочее время'!$A$1:$C$50,3,FALSE)))),IF((AND(COUNTA(L94:N94)=1,M94&gt;0)),M94*((IF(VLOOKUP(D94,'2Рабочее время'!$A$1:$C$50,2,FALSE)&gt;0,VLOOKUP(D94,'2Рабочее время'!$A$1:$C$50,2,FALSE),VLOOKUP(D94,'2Рабочее время'!$A$1:$C$50,3,FALSE)))),IF((AND(COUNTA(L94:N94)=1,N94&gt;0)),N94*T94*IF(S94=0,0,IF(S94="Количество в месяц",1,IF(S94="Количество в неделю",4.285,IF(S94="Количество в день",IF(VLOOKUP(D94,'2Рабочее время'!$A$1:$C$50,2,FALSE)&gt;0,VLOOKUP(D94,'2Рабочее время'!$A$1:$C$50,2,FALSE),VLOOKUP(D94,'2Рабочее время'!$A$1:$C$50,3,FALSE)))))),0)))+IF((AND(COUNTA(O94:Q94)=1,O94&gt;0)),O94*60*VLOOKUP(D94,'2Рабочее время'!$A:$L,4,FALSE)*((IF(VLOOKUP(D94,'2Рабочее время'!$A$1:$C$50,2,FALSE)&gt;0,VLOOKUP(D94,'2Рабочее время'!$A$1:$C$50,2,FALSE),VLOOKUP(D94,'2Рабочее время'!$A$1:$C$50,3,FALSE)))),IF((AND(COUNTA(L94:N94)=1,M94&gt;0)),M94*((IF(VLOOKUP(D94,'2Рабочее время'!$A$1:$C$50,2,FALSE)&gt;0,VLOOKUP(D94,'2Рабочее время'!$A$1:$C$50,2,FALSE),VLOOKUP(D94,'2Рабочее время'!$A$1:$C$50,3,FALSE)))),IF((AND(COUNTA(O94:Q94)=1,P94&gt;0)),P94*((IF(VLOOKUP(D94,'2Рабочее время'!$A$1:$C$50,2,FALSE)&gt;0,VLOOKUP(D94,'2Рабочее время'!$A$1:$C$50,2,FALSE),VLOOKUP(D94,'2Рабочее время'!$A$1:$C$50,3,FALSE)))),IF((AND(COUNTA(O94:Q94)=1,Q94&gt;0)),Q94*T94*IF(S94=0,0,IF(S94="Количество в месяц",1,IF(S94="Количество в неделю",4.285,IF(S94="Количество в день",IF(VLOOKUP(D94,'2Рабочее время'!$A$1:$C$50,2,FALSE)&gt;0,VLOOKUP(D94,'2Рабочее время'!$A$1:$C$50,2,FALSE),VLOOKUP(D94,'2Рабочее время'!$A$1:$C$50,3,FALSE)))))),0))))))</f>
        <v>0</v>
      </c>
      <c r="S94" s="91" t="s">
        <v>4</v>
      </c>
      <c r="T94" s="91"/>
      <c r="U94" s="39">
        <v>1</v>
      </c>
      <c r="V94" s="17">
        <f t="shared" si="5"/>
        <v>0</v>
      </c>
      <c r="W94" s="17">
        <f t="shared" si="7"/>
        <v>0</v>
      </c>
    </row>
    <row r="95" spans="4:23" ht="37.5" x14ac:dyDescent="0.25">
      <c r="D95" s="27"/>
      <c r="E95" s="44"/>
      <c r="F95" s="87"/>
      <c r="G95" s="83"/>
      <c r="H95" s="27"/>
      <c r="I95" s="27"/>
      <c r="J95" s="27"/>
      <c r="K95" s="17">
        <f t="shared" si="6"/>
        <v>0</v>
      </c>
      <c r="L95" s="88"/>
      <c r="M95" s="72"/>
      <c r="N95" s="72"/>
      <c r="O95" s="90"/>
      <c r="P95" s="72"/>
      <c r="Q95" s="72"/>
      <c r="R95" s="81">
        <f>IF(OR(COUNTA(L95:N95)&gt;=2,COUNTA(O95:Q95)&gt;=2),"ошибка",(IF((AND(COUNTA(L95:N95)=1,L95&gt;0)),L95*60*VLOOKUP(D95,'2Рабочее время'!$A:$L,4,FALSE)*((IF(VLOOKUP(D95,'2Рабочее время'!$A$1:$C$50,2,FALSE)&gt;0,VLOOKUP(D95,'2Рабочее время'!$A$1:$C$50,2,FALSE),VLOOKUP(D95,'2Рабочее время'!$A$1:$C$50,3,FALSE)))),IF((AND(COUNTA(L95:N95)=1,M95&gt;0)),M95*((IF(VLOOKUP(D95,'2Рабочее время'!$A$1:$C$50,2,FALSE)&gt;0,VLOOKUP(D95,'2Рабочее время'!$A$1:$C$50,2,FALSE),VLOOKUP(D95,'2Рабочее время'!$A$1:$C$50,3,FALSE)))),IF((AND(COUNTA(L95:N95)=1,N95&gt;0)),N95*T95*IF(S95=0,0,IF(S95="Количество в месяц",1,IF(S95="Количество в неделю",4.285,IF(S95="Количество в день",IF(VLOOKUP(D95,'2Рабочее время'!$A$1:$C$50,2,FALSE)&gt;0,VLOOKUP(D95,'2Рабочее время'!$A$1:$C$50,2,FALSE),VLOOKUP(D95,'2Рабочее время'!$A$1:$C$50,3,FALSE)))))),0)))+IF((AND(COUNTA(O95:Q95)=1,O95&gt;0)),O95*60*VLOOKUP(D95,'2Рабочее время'!$A:$L,4,FALSE)*((IF(VLOOKUP(D95,'2Рабочее время'!$A$1:$C$50,2,FALSE)&gt;0,VLOOKUP(D95,'2Рабочее время'!$A$1:$C$50,2,FALSE),VLOOKUP(D95,'2Рабочее время'!$A$1:$C$50,3,FALSE)))),IF((AND(COUNTA(L95:N95)=1,M95&gt;0)),M95*((IF(VLOOKUP(D95,'2Рабочее время'!$A$1:$C$50,2,FALSE)&gt;0,VLOOKUP(D95,'2Рабочее время'!$A$1:$C$50,2,FALSE),VLOOKUP(D95,'2Рабочее время'!$A$1:$C$50,3,FALSE)))),IF((AND(COUNTA(O95:Q95)=1,P95&gt;0)),P95*((IF(VLOOKUP(D95,'2Рабочее время'!$A$1:$C$50,2,FALSE)&gt;0,VLOOKUP(D95,'2Рабочее время'!$A$1:$C$50,2,FALSE),VLOOKUP(D95,'2Рабочее время'!$A$1:$C$50,3,FALSE)))),IF((AND(COUNTA(O95:Q95)=1,Q95&gt;0)),Q95*T95*IF(S95=0,0,IF(S95="Количество в месяц",1,IF(S95="Количество в неделю",4.285,IF(S95="Количество в день",IF(VLOOKUP(D95,'2Рабочее время'!$A$1:$C$50,2,FALSE)&gt;0,VLOOKUP(D95,'2Рабочее время'!$A$1:$C$50,2,FALSE),VLOOKUP(D95,'2Рабочее время'!$A$1:$C$50,3,FALSE)))))),0))))))</f>
        <v>0</v>
      </c>
      <c r="S95" s="91" t="s">
        <v>4</v>
      </c>
      <c r="T95" s="91"/>
      <c r="U95" s="39">
        <v>1</v>
      </c>
      <c r="V95" s="17">
        <f t="shared" si="5"/>
        <v>0</v>
      </c>
      <c r="W95" s="17">
        <f t="shared" si="7"/>
        <v>0</v>
      </c>
    </row>
    <row r="96" spans="4:23" ht="37.5" x14ac:dyDescent="0.25">
      <c r="D96" s="27"/>
      <c r="E96" s="44"/>
      <c r="F96" s="87"/>
      <c r="G96" s="83"/>
      <c r="H96" s="27"/>
      <c r="I96" s="27"/>
      <c r="J96" s="27"/>
      <c r="K96" s="17">
        <f t="shared" si="6"/>
        <v>0</v>
      </c>
      <c r="L96" s="88"/>
      <c r="M96" s="72"/>
      <c r="N96" s="72"/>
      <c r="O96" s="90"/>
      <c r="P96" s="72"/>
      <c r="Q96" s="72"/>
      <c r="R96" s="81">
        <f>IF(OR(COUNTA(L96:N96)&gt;=2,COUNTA(O96:Q96)&gt;=2),"ошибка",(IF((AND(COUNTA(L96:N96)=1,L96&gt;0)),L96*60*VLOOKUP(D96,'2Рабочее время'!$A:$L,4,FALSE)*((IF(VLOOKUP(D96,'2Рабочее время'!$A$1:$C$50,2,FALSE)&gt;0,VLOOKUP(D96,'2Рабочее время'!$A$1:$C$50,2,FALSE),VLOOKUP(D96,'2Рабочее время'!$A$1:$C$50,3,FALSE)))),IF((AND(COUNTA(L96:N96)=1,M96&gt;0)),M96*((IF(VLOOKUP(D96,'2Рабочее время'!$A$1:$C$50,2,FALSE)&gt;0,VLOOKUP(D96,'2Рабочее время'!$A$1:$C$50,2,FALSE),VLOOKUP(D96,'2Рабочее время'!$A$1:$C$50,3,FALSE)))),IF((AND(COUNTA(L96:N96)=1,N96&gt;0)),N96*T96*IF(S96=0,0,IF(S96="Количество в месяц",1,IF(S96="Количество в неделю",4.285,IF(S96="Количество в день",IF(VLOOKUP(D96,'2Рабочее время'!$A$1:$C$50,2,FALSE)&gt;0,VLOOKUP(D96,'2Рабочее время'!$A$1:$C$50,2,FALSE),VLOOKUP(D96,'2Рабочее время'!$A$1:$C$50,3,FALSE)))))),0)))+IF((AND(COUNTA(O96:Q96)=1,O96&gt;0)),O96*60*VLOOKUP(D96,'2Рабочее время'!$A:$L,4,FALSE)*((IF(VLOOKUP(D96,'2Рабочее время'!$A$1:$C$50,2,FALSE)&gt;0,VLOOKUP(D96,'2Рабочее время'!$A$1:$C$50,2,FALSE),VLOOKUP(D96,'2Рабочее время'!$A$1:$C$50,3,FALSE)))),IF((AND(COUNTA(L96:N96)=1,M96&gt;0)),M96*((IF(VLOOKUP(D96,'2Рабочее время'!$A$1:$C$50,2,FALSE)&gt;0,VLOOKUP(D96,'2Рабочее время'!$A$1:$C$50,2,FALSE),VLOOKUP(D96,'2Рабочее время'!$A$1:$C$50,3,FALSE)))),IF((AND(COUNTA(O96:Q96)=1,P96&gt;0)),P96*((IF(VLOOKUP(D96,'2Рабочее время'!$A$1:$C$50,2,FALSE)&gt;0,VLOOKUP(D96,'2Рабочее время'!$A$1:$C$50,2,FALSE),VLOOKUP(D96,'2Рабочее время'!$A$1:$C$50,3,FALSE)))),IF((AND(COUNTA(O96:Q96)=1,Q96&gt;0)),Q96*T96*IF(S96=0,0,IF(S96="Количество в месяц",1,IF(S96="Количество в неделю",4.285,IF(S96="Количество в день",IF(VLOOKUP(D96,'2Рабочее время'!$A$1:$C$50,2,FALSE)&gt;0,VLOOKUP(D96,'2Рабочее время'!$A$1:$C$50,2,FALSE),VLOOKUP(D96,'2Рабочее время'!$A$1:$C$50,3,FALSE)))))),0))))))</f>
        <v>0</v>
      </c>
      <c r="S96" s="91" t="s">
        <v>4</v>
      </c>
      <c r="T96" s="91"/>
      <c r="U96" s="39">
        <v>1</v>
      </c>
      <c r="V96" s="17">
        <f t="shared" si="5"/>
        <v>0</v>
      </c>
      <c r="W96" s="17">
        <f t="shared" si="7"/>
        <v>0</v>
      </c>
    </row>
    <row r="97" spans="4:23" ht="37.5" x14ac:dyDescent="0.25">
      <c r="D97" s="27"/>
      <c r="E97" s="44"/>
      <c r="F97" s="87"/>
      <c r="G97" s="83"/>
      <c r="H97" s="27"/>
      <c r="I97" s="27"/>
      <c r="J97" s="27"/>
      <c r="K97" s="17">
        <f t="shared" si="6"/>
        <v>0</v>
      </c>
      <c r="L97" s="88"/>
      <c r="M97" s="72"/>
      <c r="N97" s="72"/>
      <c r="O97" s="90"/>
      <c r="P97" s="72"/>
      <c r="Q97" s="72"/>
      <c r="R97" s="81">
        <f>IF(OR(COUNTA(L97:N97)&gt;=2,COUNTA(O97:Q97)&gt;=2),"ошибка",(IF((AND(COUNTA(L97:N97)=1,L97&gt;0)),L97*60*VLOOKUP(D97,'2Рабочее время'!$A:$L,4,FALSE)*((IF(VLOOKUP(D97,'2Рабочее время'!$A$1:$C$50,2,FALSE)&gt;0,VLOOKUP(D97,'2Рабочее время'!$A$1:$C$50,2,FALSE),VLOOKUP(D97,'2Рабочее время'!$A$1:$C$50,3,FALSE)))),IF((AND(COUNTA(L97:N97)=1,M97&gt;0)),M97*((IF(VLOOKUP(D97,'2Рабочее время'!$A$1:$C$50,2,FALSE)&gt;0,VLOOKUP(D97,'2Рабочее время'!$A$1:$C$50,2,FALSE),VLOOKUP(D97,'2Рабочее время'!$A$1:$C$50,3,FALSE)))),IF((AND(COUNTA(L97:N97)=1,N97&gt;0)),N97*T97*IF(S97=0,0,IF(S97="Количество в месяц",1,IF(S97="Количество в неделю",4.285,IF(S97="Количество в день",IF(VLOOKUP(D97,'2Рабочее время'!$A$1:$C$50,2,FALSE)&gt;0,VLOOKUP(D97,'2Рабочее время'!$A$1:$C$50,2,FALSE),VLOOKUP(D97,'2Рабочее время'!$A$1:$C$50,3,FALSE)))))),0)))+IF((AND(COUNTA(O97:Q97)=1,O97&gt;0)),O97*60*VLOOKUP(D97,'2Рабочее время'!$A:$L,4,FALSE)*((IF(VLOOKUP(D97,'2Рабочее время'!$A$1:$C$50,2,FALSE)&gt;0,VLOOKUP(D97,'2Рабочее время'!$A$1:$C$50,2,FALSE),VLOOKUP(D97,'2Рабочее время'!$A$1:$C$50,3,FALSE)))),IF((AND(COUNTA(L97:N97)=1,M97&gt;0)),M97*((IF(VLOOKUP(D97,'2Рабочее время'!$A$1:$C$50,2,FALSE)&gt;0,VLOOKUP(D97,'2Рабочее время'!$A$1:$C$50,2,FALSE),VLOOKUP(D97,'2Рабочее время'!$A$1:$C$50,3,FALSE)))),IF((AND(COUNTA(O97:Q97)=1,P97&gt;0)),P97*((IF(VLOOKUP(D97,'2Рабочее время'!$A$1:$C$50,2,FALSE)&gt;0,VLOOKUP(D97,'2Рабочее время'!$A$1:$C$50,2,FALSE),VLOOKUP(D97,'2Рабочее время'!$A$1:$C$50,3,FALSE)))),IF((AND(COUNTA(O97:Q97)=1,Q97&gt;0)),Q97*T97*IF(S97=0,0,IF(S97="Количество в месяц",1,IF(S97="Количество в неделю",4.285,IF(S97="Количество в день",IF(VLOOKUP(D97,'2Рабочее время'!$A$1:$C$50,2,FALSE)&gt;0,VLOOKUP(D97,'2Рабочее время'!$A$1:$C$50,2,FALSE),VLOOKUP(D97,'2Рабочее время'!$A$1:$C$50,3,FALSE)))))),0))))))</f>
        <v>0</v>
      </c>
      <c r="S97" s="91" t="s">
        <v>4</v>
      </c>
      <c r="T97" s="91"/>
      <c r="U97" s="39">
        <v>1</v>
      </c>
      <c r="V97" s="17">
        <f t="shared" si="5"/>
        <v>0</v>
      </c>
      <c r="W97" s="17">
        <f t="shared" si="7"/>
        <v>0</v>
      </c>
    </row>
    <row r="98" spans="4:23" ht="37.5" x14ac:dyDescent="0.25">
      <c r="D98" s="27"/>
      <c r="E98" s="44"/>
      <c r="F98" s="87"/>
      <c r="G98" s="83"/>
      <c r="H98" s="27"/>
      <c r="I98" s="27"/>
      <c r="J98" s="27"/>
      <c r="K98" s="17">
        <f t="shared" si="6"/>
        <v>0</v>
      </c>
      <c r="L98" s="88"/>
      <c r="M98" s="72"/>
      <c r="N98" s="72"/>
      <c r="O98" s="90"/>
      <c r="P98" s="72"/>
      <c r="Q98" s="72"/>
      <c r="R98" s="81">
        <f>IF(OR(COUNTA(L98:N98)&gt;=2,COUNTA(O98:Q98)&gt;=2),"ошибка",(IF((AND(COUNTA(L98:N98)=1,L98&gt;0)),L98*60*VLOOKUP(D98,'2Рабочее время'!$A:$L,4,FALSE)*((IF(VLOOKUP(D98,'2Рабочее время'!$A$1:$C$50,2,FALSE)&gt;0,VLOOKUP(D98,'2Рабочее время'!$A$1:$C$50,2,FALSE),VLOOKUP(D98,'2Рабочее время'!$A$1:$C$50,3,FALSE)))),IF((AND(COUNTA(L98:N98)=1,M98&gt;0)),M98*((IF(VLOOKUP(D98,'2Рабочее время'!$A$1:$C$50,2,FALSE)&gt;0,VLOOKUP(D98,'2Рабочее время'!$A$1:$C$50,2,FALSE),VLOOKUP(D98,'2Рабочее время'!$A$1:$C$50,3,FALSE)))),IF((AND(COUNTA(L98:N98)=1,N98&gt;0)),N98*T98*IF(S98=0,0,IF(S98="Количество в месяц",1,IF(S98="Количество в неделю",4.285,IF(S98="Количество в день",IF(VLOOKUP(D98,'2Рабочее время'!$A$1:$C$50,2,FALSE)&gt;0,VLOOKUP(D98,'2Рабочее время'!$A$1:$C$50,2,FALSE),VLOOKUP(D98,'2Рабочее время'!$A$1:$C$50,3,FALSE)))))),0)))+IF((AND(COUNTA(O98:Q98)=1,O98&gt;0)),O98*60*VLOOKUP(D98,'2Рабочее время'!$A:$L,4,FALSE)*((IF(VLOOKUP(D98,'2Рабочее время'!$A$1:$C$50,2,FALSE)&gt;0,VLOOKUP(D98,'2Рабочее время'!$A$1:$C$50,2,FALSE),VLOOKUP(D98,'2Рабочее время'!$A$1:$C$50,3,FALSE)))),IF((AND(COUNTA(L98:N98)=1,M98&gt;0)),M98*((IF(VLOOKUP(D98,'2Рабочее время'!$A$1:$C$50,2,FALSE)&gt;0,VLOOKUP(D98,'2Рабочее время'!$A$1:$C$50,2,FALSE),VLOOKUP(D98,'2Рабочее время'!$A$1:$C$50,3,FALSE)))),IF((AND(COUNTA(O98:Q98)=1,P98&gt;0)),P98*((IF(VLOOKUP(D98,'2Рабочее время'!$A$1:$C$50,2,FALSE)&gt;0,VLOOKUP(D98,'2Рабочее время'!$A$1:$C$50,2,FALSE),VLOOKUP(D98,'2Рабочее время'!$A$1:$C$50,3,FALSE)))),IF((AND(COUNTA(O98:Q98)=1,Q98&gt;0)),Q98*T98*IF(S98=0,0,IF(S98="Количество в месяц",1,IF(S98="Количество в неделю",4.285,IF(S98="Количество в день",IF(VLOOKUP(D98,'2Рабочее время'!$A$1:$C$50,2,FALSE)&gt;0,VLOOKUP(D98,'2Рабочее время'!$A$1:$C$50,2,FALSE),VLOOKUP(D98,'2Рабочее время'!$A$1:$C$50,3,FALSE)))))),0))))))</f>
        <v>0</v>
      </c>
      <c r="S98" s="91" t="s">
        <v>4</v>
      </c>
      <c r="T98" s="91"/>
      <c r="U98" s="39">
        <v>1</v>
      </c>
      <c r="V98" s="17">
        <f t="shared" si="5"/>
        <v>0</v>
      </c>
      <c r="W98" s="17">
        <f t="shared" si="7"/>
        <v>0</v>
      </c>
    </row>
    <row r="99" spans="4:23" ht="37.5" x14ac:dyDescent="0.25">
      <c r="D99" s="27"/>
      <c r="E99" s="44"/>
      <c r="F99" s="87"/>
      <c r="G99" s="83"/>
      <c r="H99" s="27"/>
      <c r="I99" s="27"/>
      <c r="J99" s="27"/>
      <c r="K99" s="17">
        <f t="shared" si="6"/>
        <v>0</v>
      </c>
      <c r="L99" s="88"/>
      <c r="M99" s="72"/>
      <c r="N99" s="72"/>
      <c r="O99" s="90"/>
      <c r="P99" s="72"/>
      <c r="Q99" s="72"/>
      <c r="R99" s="81">
        <f>IF(OR(COUNTA(L99:N99)&gt;=2,COUNTA(O99:Q99)&gt;=2),"ошибка",(IF((AND(COUNTA(L99:N99)=1,L99&gt;0)),L99*60*VLOOKUP(D99,'2Рабочее время'!$A:$L,4,FALSE)*((IF(VLOOKUP(D99,'2Рабочее время'!$A$1:$C$50,2,FALSE)&gt;0,VLOOKUP(D99,'2Рабочее время'!$A$1:$C$50,2,FALSE),VLOOKUP(D99,'2Рабочее время'!$A$1:$C$50,3,FALSE)))),IF((AND(COUNTA(L99:N99)=1,M99&gt;0)),M99*((IF(VLOOKUP(D99,'2Рабочее время'!$A$1:$C$50,2,FALSE)&gt;0,VLOOKUP(D99,'2Рабочее время'!$A$1:$C$50,2,FALSE),VLOOKUP(D99,'2Рабочее время'!$A$1:$C$50,3,FALSE)))),IF((AND(COUNTA(L99:N99)=1,N99&gt;0)),N99*T99*IF(S99=0,0,IF(S99="Количество в месяц",1,IF(S99="Количество в неделю",4.285,IF(S99="Количество в день",IF(VLOOKUP(D99,'2Рабочее время'!$A$1:$C$50,2,FALSE)&gt;0,VLOOKUP(D99,'2Рабочее время'!$A$1:$C$50,2,FALSE),VLOOKUP(D99,'2Рабочее время'!$A$1:$C$50,3,FALSE)))))),0)))+IF((AND(COUNTA(O99:Q99)=1,O99&gt;0)),O99*60*VLOOKUP(D99,'2Рабочее время'!$A:$L,4,FALSE)*((IF(VLOOKUP(D99,'2Рабочее время'!$A$1:$C$50,2,FALSE)&gt;0,VLOOKUP(D99,'2Рабочее время'!$A$1:$C$50,2,FALSE),VLOOKUP(D99,'2Рабочее время'!$A$1:$C$50,3,FALSE)))),IF((AND(COUNTA(L99:N99)=1,M99&gt;0)),M99*((IF(VLOOKUP(D99,'2Рабочее время'!$A$1:$C$50,2,FALSE)&gt;0,VLOOKUP(D99,'2Рабочее время'!$A$1:$C$50,2,FALSE),VLOOKUP(D99,'2Рабочее время'!$A$1:$C$50,3,FALSE)))),IF((AND(COUNTA(O99:Q99)=1,P99&gt;0)),P99*((IF(VLOOKUP(D99,'2Рабочее время'!$A$1:$C$50,2,FALSE)&gt;0,VLOOKUP(D99,'2Рабочее время'!$A$1:$C$50,2,FALSE),VLOOKUP(D99,'2Рабочее время'!$A$1:$C$50,3,FALSE)))),IF((AND(COUNTA(O99:Q99)=1,Q99&gt;0)),Q99*T99*IF(S99=0,0,IF(S99="Количество в месяц",1,IF(S99="Количество в неделю",4.285,IF(S99="Количество в день",IF(VLOOKUP(D99,'2Рабочее время'!$A$1:$C$50,2,FALSE)&gt;0,VLOOKUP(D99,'2Рабочее время'!$A$1:$C$50,2,FALSE),VLOOKUP(D99,'2Рабочее время'!$A$1:$C$50,3,FALSE)))))),0))))))</f>
        <v>0</v>
      </c>
      <c r="S99" s="91" t="s">
        <v>4</v>
      </c>
      <c r="T99" s="91"/>
      <c r="U99" s="39">
        <v>1</v>
      </c>
      <c r="V99" s="17">
        <f t="shared" si="5"/>
        <v>0</v>
      </c>
      <c r="W99" s="17">
        <f t="shared" si="7"/>
        <v>0</v>
      </c>
    </row>
    <row r="100" spans="4:23" ht="37.5" x14ac:dyDescent="0.25">
      <c r="D100" s="27"/>
      <c r="E100" s="44"/>
      <c r="F100" s="87"/>
      <c r="G100" s="83"/>
      <c r="H100" s="27"/>
      <c r="I100" s="27"/>
      <c r="J100" s="27"/>
      <c r="K100" s="17">
        <f t="shared" si="6"/>
        <v>0</v>
      </c>
      <c r="L100" s="88"/>
      <c r="M100" s="72"/>
      <c r="N100" s="72"/>
      <c r="O100" s="90"/>
      <c r="P100" s="72"/>
      <c r="Q100" s="72"/>
      <c r="R100" s="81">
        <f>IF(OR(COUNTA(L100:N100)&gt;=2,COUNTA(O100:Q100)&gt;=2),"ошибка",(IF((AND(COUNTA(L100:N100)=1,L100&gt;0)),L100*60*VLOOKUP(D100,'2Рабочее время'!$A:$L,4,FALSE)*((IF(VLOOKUP(D100,'2Рабочее время'!$A$1:$C$50,2,FALSE)&gt;0,VLOOKUP(D100,'2Рабочее время'!$A$1:$C$50,2,FALSE),VLOOKUP(D100,'2Рабочее время'!$A$1:$C$50,3,FALSE)))),IF((AND(COUNTA(L100:N100)=1,M100&gt;0)),M100*((IF(VLOOKUP(D100,'2Рабочее время'!$A$1:$C$50,2,FALSE)&gt;0,VLOOKUP(D100,'2Рабочее время'!$A$1:$C$50,2,FALSE),VLOOKUP(D100,'2Рабочее время'!$A$1:$C$50,3,FALSE)))),IF((AND(COUNTA(L100:N100)=1,N100&gt;0)),N100*T100*IF(S100=0,0,IF(S100="Количество в месяц",1,IF(S100="Количество в неделю",4.285,IF(S100="Количество в день",IF(VLOOKUP(D100,'2Рабочее время'!$A$1:$C$50,2,FALSE)&gt;0,VLOOKUP(D100,'2Рабочее время'!$A$1:$C$50,2,FALSE),VLOOKUP(D100,'2Рабочее время'!$A$1:$C$50,3,FALSE)))))),0)))+IF((AND(COUNTA(O100:Q100)=1,O100&gt;0)),O100*60*VLOOKUP(D100,'2Рабочее время'!$A:$L,4,FALSE)*((IF(VLOOKUP(D100,'2Рабочее время'!$A$1:$C$50,2,FALSE)&gt;0,VLOOKUP(D100,'2Рабочее время'!$A$1:$C$50,2,FALSE),VLOOKUP(D100,'2Рабочее время'!$A$1:$C$50,3,FALSE)))),IF((AND(COUNTA(L100:N100)=1,M100&gt;0)),M100*((IF(VLOOKUP(D100,'2Рабочее время'!$A$1:$C$50,2,FALSE)&gt;0,VLOOKUP(D100,'2Рабочее время'!$A$1:$C$50,2,FALSE),VLOOKUP(D100,'2Рабочее время'!$A$1:$C$50,3,FALSE)))),IF((AND(COUNTA(O100:Q100)=1,P100&gt;0)),P100*((IF(VLOOKUP(D100,'2Рабочее время'!$A$1:$C$50,2,FALSE)&gt;0,VLOOKUP(D100,'2Рабочее время'!$A$1:$C$50,2,FALSE),VLOOKUP(D100,'2Рабочее время'!$A$1:$C$50,3,FALSE)))),IF((AND(COUNTA(O100:Q100)=1,Q100&gt;0)),Q100*T100*IF(S100=0,0,IF(S100="Количество в месяц",1,IF(S100="Количество в неделю",4.285,IF(S100="Количество в день",IF(VLOOKUP(D100,'2Рабочее время'!$A$1:$C$50,2,FALSE)&gt;0,VLOOKUP(D100,'2Рабочее время'!$A$1:$C$50,2,FALSE),VLOOKUP(D100,'2Рабочее время'!$A$1:$C$50,3,FALSE)))))),0))))))</f>
        <v>0</v>
      </c>
      <c r="S100" s="91" t="s">
        <v>4</v>
      </c>
      <c r="T100" s="91"/>
      <c r="U100" s="39">
        <v>1</v>
      </c>
      <c r="V100" s="17">
        <f t="shared" si="5"/>
        <v>0</v>
      </c>
      <c r="W100" s="17">
        <f t="shared" si="7"/>
        <v>0</v>
      </c>
    </row>
    <row r="101" spans="4:23" ht="37.5" x14ac:dyDescent="0.25">
      <c r="D101" s="27"/>
      <c r="E101" s="44"/>
      <c r="F101" s="87"/>
      <c r="G101" s="83"/>
      <c r="H101" s="27"/>
      <c r="I101" s="27"/>
      <c r="J101" s="27"/>
      <c r="K101" s="17">
        <f t="shared" si="6"/>
        <v>0</v>
      </c>
      <c r="L101" s="88"/>
      <c r="M101" s="72"/>
      <c r="N101" s="72"/>
      <c r="O101" s="90"/>
      <c r="P101" s="72"/>
      <c r="Q101" s="72"/>
      <c r="R101" s="81">
        <f>IF(OR(COUNTA(L101:N101)&gt;=2,COUNTA(O101:Q101)&gt;=2),"ошибка",(IF((AND(COUNTA(L101:N101)=1,L101&gt;0)),L101*60*VLOOKUP(D101,'2Рабочее время'!$A:$L,4,FALSE)*((IF(VLOOKUP(D101,'2Рабочее время'!$A$1:$C$50,2,FALSE)&gt;0,VLOOKUP(D101,'2Рабочее время'!$A$1:$C$50,2,FALSE),VLOOKUP(D101,'2Рабочее время'!$A$1:$C$50,3,FALSE)))),IF((AND(COUNTA(L101:N101)=1,M101&gt;0)),M101*((IF(VLOOKUP(D101,'2Рабочее время'!$A$1:$C$50,2,FALSE)&gt;0,VLOOKUP(D101,'2Рабочее время'!$A$1:$C$50,2,FALSE),VLOOKUP(D101,'2Рабочее время'!$A$1:$C$50,3,FALSE)))),IF((AND(COUNTA(L101:N101)=1,N101&gt;0)),N101*T101*IF(S101=0,0,IF(S101="Количество в месяц",1,IF(S101="Количество в неделю",4.285,IF(S101="Количество в день",IF(VLOOKUP(D101,'2Рабочее время'!$A$1:$C$50,2,FALSE)&gt;0,VLOOKUP(D101,'2Рабочее время'!$A$1:$C$50,2,FALSE),VLOOKUP(D101,'2Рабочее время'!$A$1:$C$50,3,FALSE)))))),0)))+IF((AND(COUNTA(O101:Q101)=1,O101&gt;0)),O101*60*VLOOKUP(D101,'2Рабочее время'!$A:$L,4,FALSE)*((IF(VLOOKUP(D101,'2Рабочее время'!$A$1:$C$50,2,FALSE)&gt;0,VLOOKUP(D101,'2Рабочее время'!$A$1:$C$50,2,FALSE),VLOOKUP(D101,'2Рабочее время'!$A$1:$C$50,3,FALSE)))),IF((AND(COUNTA(L101:N101)=1,M101&gt;0)),M101*((IF(VLOOKUP(D101,'2Рабочее время'!$A$1:$C$50,2,FALSE)&gt;0,VLOOKUP(D101,'2Рабочее время'!$A$1:$C$50,2,FALSE),VLOOKUP(D101,'2Рабочее время'!$A$1:$C$50,3,FALSE)))),IF((AND(COUNTA(O101:Q101)=1,P101&gt;0)),P101*((IF(VLOOKUP(D101,'2Рабочее время'!$A$1:$C$50,2,FALSE)&gt;0,VLOOKUP(D101,'2Рабочее время'!$A$1:$C$50,2,FALSE),VLOOKUP(D101,'2Рабочее время'!$A$1:$C$50,3,FALSE)))),IF((AND(COUNTA(O101:Q101)=1,Q101&gt;0)),Q101*T101*IF(S101=0,0,IF(S101="Количество в месяц",1,IF(S101="Количество в неделю",4.285,IF(S101="Количество в день",IF(VLOOKUP(D101,'2Рабочее время'!$A$1:$C$50,2,FALSE)&gt;0,VLOOKUP(D101,'2Рабочее время'!$A$1:$C$50,2,FALSE),VLOOKUP(D101,'2Рабочее время'!$A$1:$C$50,3,FALSE)))))),0))))))</f>
        <v>0</v>
      </c>
      <c r="S101" s="91" t="s">
        <v>4</v>
      </c>
      <c r="T101" s="91"/>
      <c r="U101" s="39">
        <v>1</v>
      </c>
      <c r="V101" s="17">
        <f t="shared" si="5"/>
        <v>0</v>
      </c>
      <c r="W101" s="17">
        <f t="shared" si="7"/>
        <v>0</v>
      </c>
    </row>
    <row r="102" spans="4:23" ht="37.5" x14ac:dyDescent="0.25">
      <c r="D102" s="27"/>
      <c r="E102" s="44"/>
      <c r="F102" s="87"/>
      <c r="G102" s="83"/>
      <c r="H102" s="27"/>
      <c r="I102" s="27"/>
      <c r="J102" s="27"/>
      <c r="K102" s="17">
        <f t="shared" si="6"/>
        <v>0</v>
      </c>
      <c r="L102" s="88"/>
      <c r="M102" s="72"/>
      <c r="N102" s="72"/>
      <c r="O102" s="90"/>
      <c r="P102" s="72"/>
      <c r="Q102" s="72"/>
      <c r="R102" s="81">
        <f>IF(OR(COUNTA(L102:N102)&gt;=2,COUNTA(O102:Q102)&gt;=2),"ошибка",(IF((AND(COUNTA(L102:N102)=1,L102&gt;0)),L102*60*VLOOKUP(D102,'2Рабочее время'!$A:$L,4,FALSE)*((IF(VLOOKUP(D102,'2Рабочее время'!$A$1:$C$50,2,FALSE)&gt;0,VLOOKUP(D102,'2Рабочее время'!$A$1:$C$50,2,FALSE),VLOOKUP(D102,'2Рабочее время'!$A$1:$C$50,3,FALSE)))),IF((AND(COUNTA(L102:N102)=1,M102&gt;0)),M102*((IF(VLOOKUP(D102,'2Рабочее время'!$A$1:$C$50,2,FALSE)&gt;0,VLOOKUP(D102,'2Рабочее время'!$A$1:$C$50,2,FALSE),VLOOKUP(D102,'2Рабочее время'!$A$1:$C$50,3,FALSE)))),IF((AND(COUNTA(L102:N102)=1,N102&gt;0)),N102*T102*IF(S102=0,0,IF(S102="Количество в месяц",1,IF(S102="Количество в неделю",4.285,IF(S102="Количество в день",IF(VLOOKUP(D102,'2Рабочее время'!$A$1:$C$50,2,FALSE)&gt;0,VLOOKUP(D102,'2Рабочее время'!$A$1:$C$50,2,FALSE),VLOOKUP(D102,'2Рабочее время'!$A$1:$C$50,3,FALSE)))))),0)))+IF((AND(COUNTA(O102:Q102)=1,O102&gt;0)),O102*60*VLOOKUP(D102,'2Рабочее время'!$A:$L,4,FALSE)*((IF(VLOOKUP(D102,'2Рабочее время'!$A$1:$C$50,2,FALSE)&gt;0,VLOOKUP(D102,'2Рабочее время'!$A$1:$C$50,2,FALSE),VLOOKUP(D102,'2Рабочее время'!$A$1:$C$50,3,FALSE)))),IF((AND(COUNTA(L102:N102)=1,M102&gt;0)),M102*((IF(VLOOKUP(D102,'2Рабочее время'!$A$1:$C$50,2,FALSE)&gt;0,VLOOKUP(D102,'2Рабочее время'!$A$1:$C$50,2,FALSE),VLOOKUP(D102,'2Рабочее время'!$A$1:$C$50,3,FALSE)))),IF((AND(COUNTA(O102:Q102)=1,P102&gt;0)),P102*((IF(VLOOKUP(D102,'2Рабочее время'!$A$1:$C$50,2,FALSE)&gt;0,VLOOKUP(D102,'2Рабочее время'!$A$1:$C$50,2,FALSE),VLOOKUP(D102,'2Рабочее время'!$A$1:$C$50,3,FALSE)))),IF((AND(COUNTA(O102:Q102)=1,Q102&gt;0)),Q102*T102*IF(S102=0,0,IF(S102="Количество в месяц",1,IF(S102="Количество в неделю",4.285,IF(S102="Количество в день",IF(VLOOKUP(D102,'2Рабочее время'!$A$1:$C$50,2,FALSE)&gt;0,VLOOKUP(D102,'2Рабочее время'!$A$1:$C$50,2,FALSE),VLOOKUP(D102,'2Рабочее время'!$A$1:$C$50,3,FALSE)))))),0))))))</f>
        <v>0</v>
      </c>
      <c r="S102" s="91" t="s">
        <v>4</v>
      </c>
      <c r="T102" s="91"/>
      <c r="U102" s="39">
        <v>1</v>
      </c>
      <c r="V102" s="17">
        <f t="shared" si="5"/>
        <v>0</v>
      </c>
      <c r="W102" s="17">
        <f t="shared" si="7"/>
        <v>0</v>
      </c>
    </row>
    <row r="103" spans="4:23" ht="37.5" x14ac:dyDescent="0.25">
      <c r="D103" s="27"/>
      <c r="E103" s="44"/>
      <c r="F103" s="87"/>
      <c r="G103" s="83"/>
      <c r="H103" s="27"/>
      <c r="I103" s="27"/>
      <c r="J103" s="27"/>
      <c r="K103" s="17">
        <f t="shared" si="6"/>
        <v>0</v>
      </c>
      <c r="L103" s="88"/>
      <c r="M103" s="72"/>
      <c r="N103" s="72"/>
      <c r="O103" s="90"/>
      <c r="P103" s="72"/>
      <c r="Q103" s="72"/>
      <c r="R103" s="81">
        <f>IF(OR(COUNTA(L103:N103)&gt;=2,COUNTA(O103:Q103)&gt;=2),"ошибка",(IF((AND(COUNTA(L103:N103)=1,L103&gt;0)),L103*60*VLOOKUP(D103,'2Рабочее время'!$A:$L,4,FALSE)*((IF(VLOOKUP(D103,'2Рабочее время'!$A$1:$C$50,2,FALSE)&gt;0,VLOOKUP(D103,'2Рабочее время'!$A$1:$C$50,2,FALSE),VLOOKUP(D103,'2Рабочее время'!$A$1:$C$50,3,FALSE)))),IF((AND(COUNTA(L103:N103)=1,M103&gt;0)),M103*((IF(VLOOKUP(D103,'2Рабочее время'!$A$1:$C$50,2,FALSE)&gt;0,VLOOKUP(D103,'2Рабочее время'!$A$1:$C$50,2,FALSE),VLOOKUP(D103,'2Рабочее время'!$A$1:$C$50,3,FALSE)))),IF((AND(COUNTA(L103:N103)=1,N103&gt;0)),N103*T103*IF(S103=0,0,IF(S103="Количество в месяц",1,IF(S103="Количество в неделю",4.285,IF(S103="Количество в день",IF(VLOOKUP(D103,'2Рабочее время'!$A$1:$C$50,2,FALSE)&gt;0,VLOOKUP(D103,'2Рабочее время'!$A$1:$C$50,2,FALSE),VLOOKUP(D103,'2Рабочее время'!$A$1:$C$50,3,FALSE)))))),0)))+IF((AND(COUNTA(O103:Q103)=1,O103&gt;0)),O103*60*VLOOKUP(D103,'2Рабочее время'!$A:$L,4,FALSE)*((IF(VLOOKUP(D103,'2Рабочее время'!$A$1:$C$50,2,FALSE)&gt;0,VLOOKUP(D103,'2Рабочее время'!$A$1:$C$50,2,FALSE),VLOOKUP(D103,'2Рабочее время'!$A$1:$C$50,3,FALSE)))),IF((AND(COUNTA(L103:N103)=1,M103&gt;0)),M103*((IF(VLOOKUP(D103,'2Рабочее время'!$A$1:$C$50,2,FALSE)&gt;0,VLOOKUP(D103,'2Рабочее время'!$A$1:$C$50,2,FALSE),VLOOKUP(D103,'2Рабочее время'!$A$1:$C$50,3,FALSE)))),IF((AND(COUNTA(O103:Q103)=1,P103&gt;0)),P103*((IF(VLOOKUP(D103,'2Рабочее время'!$A$1:$C$50,2,FALSE)&gt;0,VLOOKUP(D103,'2Рабочее время'!$A$1:$C$50,2,FALSE),VLOOKUP(D103,'2Рабочее время'!$A$1:$C$50,3,FALSE)))),IF((AND(COUNTA(O103:Q103)=1,Q103&gt;0)),Q103*T103*IF(S103=0,0,IF(S103="Количество в месяц",1,IF(S103="Количество в неделю",4.285,IF(S103="Количество в день",IF(VLOOKUP(D103,'2Рабочее время'!$A$1:$C$50,2,FALSE)&gt;0,VLOOKUP(D103,'2Рабочее время'!$A$1:$C$50,2,FALSE),VLOOKUP(D103,'2Рабочее время'!$A$1:$C$50,3,FALSE)))))),0))))))</f>
        <v>0</v>
      </c>
      <c r="S103" s="91" t="s">
        <v>4</v>
      </c>
      <c r="T103" s="91"/>
      <c r="U103" s="39">
        <v>1</v>
      </c>
      <c r="V103" s="17">
        <f t="shared" si="5"/>
        <v>0</v>
      </c>
      <c r="W103" s="17">
        <f t="shared" si="7"/>
        <v>0</v>
      </c>
    </row>
    <row r="104" spans="4:23" ht="37.5" x14ac:dyDescent="0.25">
      <c r="D104" s="27"/>
      <c r="E104" s="44"/>
      <c r="F104" s="87"/>
      <c r="G104" s="83"/>
      <c r="H104" s="27"/>
      <c r="I104" s="27"/>
      <c r="J104" s="27"/>
      <c r="K104" s="17">
        <f t="shared" si="6"/>
        <v>0</v>
      </c>
      <c r="L104" s="88"/>
      <c r="M104" s="72"/>
      <c r="N104" s="72"/>
      <c r="O104" s="90"/>
      <c r="P104" s="72"/>
      <c r="Q104" s="72"/>
      <c r="R104" s="81">
        <f>IF(OR(COUNTA(L104:N104)&gt;=2,COUNTA(O104:Q104)&gt;=2),"ошибка",(IF((AND(COUNTA(L104:N104)=1,L104&gt;0)),L104*60*VLOOKUP(D104,'2Рабочее время'!$A:$L,4,FALSE)*((IF(VLOOKUP(D104,'2Рабочее время'!$A$1:$C$50,2,FALSE)&gt;0,VLOOKUP(D104,'2Рабочее время'!$A$1:$C$50,2,FALSE),VLOOKUP(D104,'2Рабочее время'!$A$1:$C$50,3,FALSE)))),IF((AND(COUNTA(L104:N104)=1,M104&gt;0)),M104*((IF(VLOOKUP(D104,'2Рабочее время'!$A$1:$C$50,2,FALSE)&gt;0,VLOOKUP(D104,'2Рабочее время'!$A$1:$C$50,2,FALSE),VLOOKUP(D104,'2Рабочее время'!$A$1:$C$50,3,FALSE)))),IF((AND(COUNTA(L104:N104)=1,N104&gt;0)),N104*T104*IF(S104=0,0,IF(S104="Количество в месяц",1,IF(S104="Количество в неделю",4.285,IF(S104="Количество в день",IF(VLOOKUP(D104,'2Рабочее время'!$A$1:$C$50,2,FALSE)&gt;0,VLOOKUP(D104,'2Рабочее время'!$A$1:$C$50,2,FALSE),VLOOKUP(D104,'2Рабочее время'!$A$1:$C$50,3,FALSE)))))),0)))+IF((AND(COUNTA(O104:Q104)=1,O104&gt;0)),O104*60*VLOOKUP(D104,'2Рабочее время'!$A:$L,4,FALSE)*((IF(VLOOKUP(D104,'2Рабочее время'!$A$1:$C$50,2,FALSE)&gt;0,VLOOKUP(D104,'2Рабочее время'!$A$1:$C$50,2,FALSE),VLOOKUP(D104,'2Рабочее время'!$A$1:$C$50,3,FALSE)))),IF((AND(COUNTA(L104:N104)=1,M104&gt;0)),M104*((IF(VLOOKUP(D104,'2Рабочее время'!$A$1:$C$50,2,FALSE)&gt;0,VLOOKUP(D104,'2Рабочее время'!$A$1:$C$50,2,FALSE),VLOOKUP(D104,'2Рабочее время'!$A$1:$C$50,3,FALSE)))),IF((AND(COUNTA(O104:Q104)=1,P104&gt;0)),P104*((IF(VLOOKUP(D104,'2Рабочее время'!$A$1:$C$50,2,FALSE)&gt;0,VLOOKUP(D104,'2Рабочее время'!$A$1:$C$50,2,FALSE),VLOOKUP(D104,'2Рабочее время'!$A$1:$C$50,3,FALSE)))),IF((AND(COUNTA(O104:Q104)=1,Q104&gt;0)),Q104*T104*IF(S104=0,0,IF(S104="Количество в месяц",1,IF(S104="Количество в неделю",4.285,IF(S104="Количество в день",IF(VLOOKUP(D104,'2Рабочее время'!$A$1:$C$50,2,FALSE)&gt;0,VLOOKUP(D104,'2Рабочее время'!$A$1:$C$50,2,FALSE),VLOOKUP(D104,'2Рабочее время'!$A$1:$C$50,3,FALSE)))))),0))))))</f>
        <v>0</v>
      </c>
      <c r="S104" s="91" t="s">
        <v>4</v>
      </c>
      <c r="T104" s="91"/>
      <c r="U104" s="39">
        <v>1</v>
      </c>
      <c r="V104" s="17">
        <f t="shared" si="5"/>
        <v>0</v>
      </c>
      <c r="W104" s="17">
        <f t="shared" si="7"/>
        <v>0</v>
      </c>
    </row>
    <row r="105" spans="4:23" ht="37.5" x14ac:dyDescent="0.25">
      <c r="D105" s="27"/>
      <c r="E105" s="44"/>
      <c r="F105" s="87"/>
      <c r="G105" s="83"/>
      <c r="H105" s="27"/>
      <c r="I105" s="27"/>
      <c r="J105" s="27"/>
      <c r="K105" s="17">
        <f t="shared" si="6"/>
        <v>0</v>
      </c>
      <c r="L105" s="88"/>
      <c r="M105" s="72"/>
      <c r="N105" s="72"/>
      <c r="O105" s="90"/>
      <c r="P105" s="72"/>
      <c r="Q105" s="72"/>
      <c r="R105" s="81">
        <f>IF(OR(COUNTA(L105:N105)&gt;=2,COUNTA(O105:Q105)&gt;=2),"ошибка",(IF((AND(COUNTA(L105:N105)=1,L105&gt;0)),L105*60*VLOOKUP(D105,'2Рабочее время'!$A:$L,4,FALSE)*((IF(VLOOKUP(D105,'2Рабочее время'!$A$1:$C$50,2,FALSE)&gt;0,VLOOKUP(D105,'2Рабочее время'!$A$1:$C$50,2,FALSE),VLOOKUP(D105,'2Рабочее время'!$A$1:$C$50,3,FALSE)))),IF((AND(COUNTA(L105:N105)=1,M105&gt;0)),M105*((IF(VLOOKUP(D105,'2Рабочее время'!$A$1:$C$50,2,FALSE)&gt;0,VLOOKUP(D105,'2Рабочее время'!$A$1:$C$50,2,FALSE),VLOOKUP(D105,'2Рабочее время'!$A$1:$C$50,3,FALSE)))),IF((AND(COUNTA(L105:N105)=1,N105&gt;0)),N105*T105*IF(S105=0,0,IF(S105="Количество в месяц",1,IF(S105="Количество в неделю",4.285,IF(S105="Количество в день",IF(VLOOKUP(D105,'2Рабочее время'!$A$1:$C$50,2,FALSE)&gt;0,VLOOKUP(D105,'2Рабочее время'!$A$1:$C$50,2,FALSE),VLOOKUP(D105,'2Рабочее время'!$A$1:$C$50,3,FALSE)))))),0)))+IF((AND(COUNTA(O105:Q105)=1,O105&gt;0)),O105*60*VLOOKUP(D105,'2Рабочее время'!$A:$L,4,FALSE)*((IF(VLOOKUP(D105,'2Рабочее время'!$A$1:$C$50,2,FALSE)&gt;0,VLOOKUP(D105,'2Рабочее время'!$A$1:$C$50,2,FALSE),VLOOKUP(D105,'2Рабочее время'!$A$1:$C$50,3,FALSE)))),IF((AND(COUNTA(L105:N105)=1,M105&gt;0)),M105*((IF(VLOOKUP(D105,'2Рабочее время'!$A$1:$C$50,2,FALSE)&gt;0,VLOOKUP(D105,'2Рабочее время'!$A$1:$C$50,2,FALSE),VLOOKUP(D105,'2Рабочее время'!$A$1:$C$50,3,FALSE)))),IF((AND(COUNTA(O105:Q105)=1,P105&gt;0)),P105*((IF(VLOOKUP(D105,'2Рабочее время'!$A$1:$C$50,2,FALSE)&gt;0,VLOOKUP(D105,'2Рабочее время'!$A$1:$C$50,2,FALSE),VLOOKUP(D105,'2Рабочее время'!$A$1:$C$50,3,FALSE)))),IF((AND(COUNTA(O105:Q105)=1,Q105&gt;0)),Q105*T105*IF(S105=0,0,IF(S105="Количество в месяц",1,IF(S105="Количество в неделю",4.285,IF(S105="Количество в день",IF(VLOOKUP(D105,'2Рабочее время'!$A$1:$C$50,2,FALSE)&gt;0,VLOOKUP(D105,'2Рабочее время'!$A$1:$C$50,2,FALSE),VLOOKUP(D105,'2Рабочее время'!$A$1:$C$50,3,FALSE)))))),0))))))</f>
        <v>0</v>
      </c>
      <c r="S105" s="91" t="s">
        <v>4</v>
      </c>
      <c r="T105" s="91"/>
      <c r="U105" s="39">
        <v>1</v>
      </c>
      <c r="V105" s="17">
        <f t="shared" si="5"/>
        <v>0</v>
      </c>
      <c r="W105" s="17">
        <f t="shared" si="7"/>
        <v>0</v>
      </c>
    </row>
    <row r="106" spans="4:23" ht="37.5" x14ac:dyDescent="0.25">
      <c r="D106" s="27"/>
      <c r="E106" s="44"/>
      <c r="F106" s="87"/>
      <c r="G106" s="83"/>
      <c r="H106" s="27"/>
      <c r="I106" s="27"/>
      <c r="J106" s="27"/>
      <c r="K106" s="17">
        <f t="shared" si="6"/>
        <v>0</v>
      </c>
      <c r="L106" s="88"/>
      <c r="M106" s="72"/>
      <c r="N106" s="72"/>
      <c r="O106" s="90"/>
      <c r="P106" s="72"/>
      <c r="Q106" s="72"/>
      <c r="R106" s="81">
        <f>IF(OR(COUNTA(L106:N106)&gt;=2,COUNTA(O106:Q106)&gt;=2),"ошибка",(IF((AND(COUNTA(L106:N106)=1,L106&gt;0)),L106*60*VLOOKUP(D106,'2Рабочее время'!$A:$L,4,FALSE)*((IF(VLOOKUP(D106,'2Рабочее время'!$A$1:$C$50,2,FALSE)&gt;0,VLOOKUP(D106,'2Рабочее время'!$A$1:$C$50,2,FALSE),VLOOKUP(D106,'2Рабочее время'!$A$1:$C$50,3,FALSE)))),IF((AND(COUNTA(L106:N106)=1,M106&gt;0)),M106*((IF(VLOOKUP(D106,'2Рабочее время'!$A$1:$C$50,2,FALSE)&gt;0,VLOOKUP(D106,'2Рабочее время'!$A$1:$C$50,2,FALSE),VLOOKUP(D106,'2Рабочее время'!$A$1:$C$50,3,FALSE)))),IF((AND(COUNTA(L106:N106)=1,N106&gt;0)),N106*T106*IF(S106=0,0,IF(S106="Количество в месяц",1,IF(S106="Количество в неделю",4.285,IF(S106="Количество в день",IF(VLOOKUP(D106,'2Рабочее время'!$A$1:$C$50,2,FALSE)&gt;0,VLOOKUP(D106,'2Рабочее время'!$A$1:$C$50,2,FALSE),VLOOKUP(D106,'2Рабочее время'!$A$1:$C$50,3,FALSE)))))),0)))+IF((AND(COUNTA(O106:Q106)=1,O106&gt;0)),O106*60*VLOOKUP(D106,'2Рабочее время'!$A:$L,4,FALSE)*((IF(VLOOKUP(D106,'2Рабочее время'!$A$1:$C$50,2,FALSE)&gt;0,VLOOKUP(D106,'2Рабочее время'!$A$1:$C$50,2,FALSE),VLOOKUP(D106,'2Рабочее время'!$A$1:$C$50,3,FALSE)))),IF((AND(COUNTA(L106:N106)=1,M106&gt;0)),M106*((IF(VLOOKUP(D106,'2Рабочее время'!$A$1:$C$50,2,FALSE)&gt;0,VLOOKUP(D106,'2Рабочее время'!$A$1:$C$50,2,FALSE),VLOOKUP(D106,'2Рабочее время'!$A$1:$C$50,3,FALSE)))),IF((AND(COUNTA(O106:Q106)=1,P106&gt;0)),P106*((IF(VLOOKUP(D106,'2Рабочее время'!$A$1:$C$50,2,FALSE)&gt;0,VLOOKUP(D106,'2Рабочее время'!$A$1:$C$50,2,FALSE),VLOOKUP(D106,'2Рабочее время'!$A$1:$C$50,3,FALSE)))),IF((AND(COUNTA(O106:Q106)=1,Q106&gt;0)),Q106*T106*IF(S106=0,0,IF(S106="Количество в месяц",1,IF(S106="Количество в неделю",4.285,IF(S106="Количество в день",IF(VLOOKUP(D106,'2Рабочее время'!$A$1:$C$50,2,FALSE)&gt;0,VLOOKUP(D106,'2Рабочее время'!$A$1:$C$50,2,FALSE),VLOOKUP(D106,'2Рабочее время'!$A$1:$C$50,3,FALSE)))))),0))))))</f>
        <v>0</v>
      </c>
      <c r="S106" s="91" t="s">
        <v>4</v>
      </c>
      <c r="T106" s="91"/>
      <c r="U106" s="39">
        <v>1</v>
      </c>
      <c r="V106" s="17">
        <f t="shared" si="5"/>
        <v>0</v>
      </c>
      <c r="W106" s="17">
        <f t="shared" si="7"/>
        <v>0</v>
      </c>
    </row>
    <row r="107" spans="4:23" ht="37.5" x14ac:dyDescent="0.25">
      <c r="D107" s="27"/>
      <c r="E107" s="44"/>
      <c r="F107" s="87"/>
      <c r="G107" s="83"/>
      <c r="H107" s="27"/>
      <c r="I107" s="27"/>
      <c r="J107" s="27"/>
      <c r="K107" s="17">
        <f t="shared" si="6"/>
        <v>0</v>
      </c>
      <c r="L107" s="88"/>
      <c r="M107" s="72"/>
      <c r="N107" s="72"/>
      <c r="O107" s="90"/>
      <c r="P107" s="72"/>
      <c r="Q107" s="72"/>
      <c r="R107" s="81">
        <f>IF(OR(COUNTA(L107:N107)&gt;=2,COUNTA(O107:Q107)&gt;=2),"ошибка",(IF((AND(COUNTA(L107:N107)=1,L107&gt;0)),L107*60*VLOOKUP(D107,'2Рабочее время'!$A:$L,4,FALSE)*((IF(VLOOKUP(D107,'2Рабочее время'!$A$1:$C$50,2,FALSE)&gt;0,VLOOKUP(D107,'2Рабочее время'!$A$1:$C$50,2,FALSE),VLOOKUP(D107,'2Рабочее время'!$A$1:$C$50,3,FALSE)))),IF((AND(COUNTA(L107:N107)=1,M107&gt;0)),M107*((IF(VLOOKUP(D107,'2Рабочее время'!$A$1:$C$50,2,FALSE)&gt;0,VLOOKUP(D107,'2Рабочее время'!$A$1:$C$50,2,FALSE),VLOOKUP(D107,'2Рабочее время'!$A$1:$C$50,3,FALSE)))),IF((AND(COUNTA(L107:N107)=1,N107&gt;0)),N107*T107*IF(S107=0,0,IF(S107="Количество в месяц",1,IF(S107="Количество в неделю",4.285,IF(S107="Количество в день",IF(VLOOKUP(D107,'2Рабочее время'!$A$1:$C$50,2,FALSE)&gt;0,VLOOKUP(D107,'2Рабочее время'!$A$1:$C$50,2,FALSE),VLOOKUP(D107,'2Рабочее время'!$A$1:$C$50,3,FALSE)))))),0)))+IF((AND(COUNTA(O107:Q107)=1,O107&gt;0)),O107*60*VLOOKUP(D107,'2Рабочее время'!$A:$L,4,FALSE)*((IF(VLOOKUP(D107,'2Рабочее время'!$A$1:$C$50,2,FALSE)&gt;0,VLOOKUP(D107,'2Рабочее время'!$A$1:$C$50,2,FALSE),VLOOKUP(D107,'2Рабочее время'!$A$1:$C$50,3,FALSE)))),IF((AND(COUNTA(L107:N107)=1,M107&gt;0)),M107*((IF(VLOOKUP(D107,'2Рабочее время'!$A$1:$C$50,2,FALSE)&gt;0,VLOOKUP(D107,'2Рабочее время'!$A$1:$C$50,2,FALSE),VLOOKUP(D107,'2Рабочее время'!$A$1:$C$50,3,FALSE)))),IF((AND(COUNTA(O107:Q107)=1,P107&gt;0)),P107*((IF(VLOOKUP(D107,'2Рабочее время'!$A$1:$C$50,2,FALSE)&gt;0,VLOOKUP(D107,'2Рабочее время'!$A$1:$C$50,2,FALSE),VLOOKUP(D107,'2Рабочее время'!$A$1:$C$50,3,FALSE)))),IF((AND(COUNTA(O107:Q107)=1,Q107&gt;0)),Q107*T107*IF(S107=0,0,IF(S107="Количество в месяц",1,IF(S107="Количество в неделю",4.285,IF(S107="Количество в день",IF(VLOOKUP(D107,'2Рабочее время'!$A$1:$C$50,2,FALSE)&gt;0,VLOOKUP(D107,'2Рабочее время'!$A$1:$C$50,2,FALSE),VLOOKUP(D107,'2Рабочее время'!$A$1:$C$50,3,FALSE)))))),0))))))</f>
        <v>0</v>
      </c>
      <c r="S107" s="91" t="s">
        <v>4</v>
      </c>
      <c r="T107" s="91"/>
      <c r="U107" s="39">
        <v>1</v>
      </c>
      <c r="V107" s="17">
        <f t="shared" si="5"/>
        <v>0</v>
      </c>
      <c r="W107" s="17">
        <f t="shared" si="7"/>
        <v>0</v>
      </c>
    </row>
    <row r="108" spans="4:23" ht="37.5" x14ac:dyDescent="0.25">
      <c r="D108" s="27"/>
      <c r="E108" s="44"/>
      <c r="F108" s="87"/>
      <c r="G108" s="83"/>
      <c r="H108" s="27"/>
      <c r="I108" s="27"/>
      <c r="J108" s="27"/>
      <c r="K108" s="17">
        <f t="shared" si="6"/>
        <v>0</v>
      </c>
      <c r="L108" s="88"/>
      <c r="M108" s="72"/>
      <c r="N108" s="72"/>
      <c r="O108" s="90"/>
      <c r="P108" s="72"/>
      <c r="Q108" s="72"/>
      <c r="R108" s="81">
        <f>IF(OR(COUNTA(L108:N108)&gt;=2,COUNTA(O108:Q108)&gt;=2),"ошибка",(IF((AND(COUNTA(L108:N108)=1,L108&gt;0)),L108*60*VLOOKUP(D108,'2Рабочее время'!$A:$L,4,FALSE)*((IF(VLOOKUP(D108,'2Рабочее время'!$A$1:$C$50,2,FALSE)&gt;0,VLOOKUP(D108,'2Рабочее время'!$A$1:$C$50,2,FALSE),VLOOKUP(D108,'2Рабочее время'!$A$1:$C$50,3,FALSE)))),IF((AND(COUNTA(L108:N108)=1,M108&gt;0)),M108*((IF(VLOOKUP(D108,'2Рабочее время'!$A$1:$C$50,2,FALSE)&gt;0,VLOOKUP(D108,'2Рабочее время'!$A$1:$C$50,2,FALSE),VLOOKUP(D108,'2Рабочее время'!$A$1:$C$50,3,FALSE)))),IF((AND(COUNTA(L108:N108)=1,N108&gt;0)),N108*T108*IF(S108=0,0,IF(S108="Количество в месяц",1,IF(S108="Количество в неделю",4.285,IF(S108="Количество в день",IF(VLOOKUP(D108,'2Рабочее время'!$A$1:$C$50,2,FALSE)&gt;0,VLOOKUP(D108,'2Рабочее время'!$A$1:$C$50,2,FALSE),VLOOKUP(D108,'2Рабочее время'!$A$1:$C$50,3,FALSE)))))),0)))+IF((AND(COUNTA(O108:Q108)=1,O108&gt;0)),O108*60*VLOOKUP(D108,'2Рабочее время'!$A:$L,4,FALSE)*((IF(VLOOKUP(D108,'2Рабочее время'!$A$1:$C$50,2,FALSE)&gt;0,VLOOKUP(D108,'2Рабочее время'!$A$1:$C$50,2,FALSE),VLOOKUP(D108,'2Рабочее время'!$A$1:$C$50,3,FALSE)))),IF((AND(COUNTA(L108:N108)=1,M108&gt;0)),M108*((IF(VLOOKUP(D108,'2Рабочее время'!$A$1:$C$50,2,FALSE)&gt;0,VLOOKUP(D108,'2Рабочее время'!$A$1:$C$50,2,FALSE),VLOOKUP(D108,'2Рабочее время'!$A$1:$C$50,3,FALSE)))),IF((AND(COUNTA(O108:Q108)=1,P108&gt;0)),P108*((IF(VLOOKUP(D108,'2Рабочее время'!$A$1:$C$50,2,FALSE)&gt;0,VLOOKUP(D108,'2Рабочее время'!$A$1:$C$50,2,FALSE),VLOOKUP(D108,'2Рабочее время'!$A$1:$C$50,3,FALSE)))),IF((AND(COUNTA(O108:Q108)=1,Q108&gt;0)),Q108*T108*IF(S108=0,0,IF(S108="Количество в месяц",1,IF(S108="Количество в неделю",4.285,IF(S108="Количество в день",IF(VLOOKUP(D108,'2Рабочее время'!$A$1:$C$50,2,FALSE)&gt;0,VLOOKUP(D108,'2Рабочее время'!$A$1:$C$50,2,FALSE),VLOOKUP(D108,'2Рабочее время'!$A$1:$C$50,3,FALSE)))))),0))))))</f>
        <v>0</v>
      </c>
      <c r="S108" s="91" t="s">
        <v>4</v>
      </c>
      <c r="T108" s="91"/>
      <c r="U108" s="39">
        <v>1</v>
      </c>
      <c r="V108" s="17">
        <f t="shared" si="5"/>
        <v>0</v>
      </c>
      <c r="W108" s="17">
        <f t="shared" si="7"/>
        <v>0</v>
      </c>
    </row>
    <row r="109" spans="4:23" ht="37.5" x14ac:dyDescent="0.25">
      <c r="D109" s="27"/>
      <c r="E109" s="44"/>
      <c r="F109" s="87"/>
      <c r="G109" s="83"/>
      <c r="H109" s="27"/>
      <c r="I109" s="27"/>
      <c r="J109" s="27"/>
      <c r="K109" s="17">
        <f t="shared" si="6"/>
        <v>0</v>
      </c>
      <c r="L109" s="88"/>
      <c r="M109" s="72"/>
      <c r="N109" s="72"/>
      <c r="O109" s="90"/>
      <c r="P109" s="72"/>
      <c r="Q109" s="72"/>
      <c r="R109" s="81">
        <f>IF(OR(COUNTA(L109:N109)&gt;=2,COUNTA(O109:Q109)&gt;=2),"ошибка",(IF((AND(COUNTA(L109:N109)=1,L109&gt;0)),L109*60*VLOOKUP(D109,'2Рабочее время'!$A:$L,4,FALSE)*((IF(VLOOKUP(D109,'2Рабочее время'!$A$1:$C$50,2,FALSE)&gt;0,VLOOKUP(D109,'2Рабочее время'!$A$1:$C$50,2,FALSE),VLOOKUP(D109,'2Рабочее время'!$A$1:$C$50,3,FALSE)))),IF((AND(COUNTA(L109:N109)=1,M109&gt;0)),M109*((IF(VLOOKUP(D109,'2Рабочее время'!$A$1:$C$50,2,FALSE)&gt;0,VLOOKUP(D109,'2Рабочее время'!$A$1:$C$50,2,FALSE),VLOOKUP(D109,'2Рабочее время'!$A$1:$C$50,3,FALSE)))),IF((AND(COUNTA(L109:N109)=1,N109&gt;0)),N109*T109*IF(S109=0,0,IF(S109="Количество в месяц",1,IF(S109="Количество в неделю",4.285,IF(S109="Количество в день",IF(VLOOKUP(D109,'2Рабочее время'!$A$1:$C$50,2,FALSE)&gt;0,VLOOKUP(D109,'2Рабочее время'!$A$1:$C$50,2,FALSE),VLOOKUP(D109,'2Рабочее время'!$A$1:$C$50,3,FALSE)))))),0)))+IF((AND(COUNTA(O109:Q109)=1,O109&gt;0)),O109*60*VLOOKUP(D109,'2Рабочее время'!$A:$L,4,FALSE)*((IF(VLOOKUP(D109,'2Рабочее время'!$A$1:$C$50,2,FALSE)&gt;0,VLOOKUP(D109,'2Рабочее время'!$A$1:$C$50,2,FALSE),VLOOKUP(D109,'2Рабочее время'!$A$1:$C$50,3,FALSE)))),IF((AND(COUNTA(L109:N109)=1,M109&gt;0)),M109*((IF(VLOOKUP(D109,'2Рабочее время'!$A$1:$C$50,2,FALSE)&gt;0,VLOOKUP(D109,'2Рабочее время'!$A$1:$C$50,2,FALSE),VLOOKUP(D109,'2Рабочее время'!$A$1:$C$50,3,FALSE)))),IF((AND(COUNTA(O109:Q109)=1,P109&gt;0)),P109*((IF(VLOOKUP(D109,'2Рабочее время'!$A$1:$C$50,2,FALSE)&gt;0,VLOOKUP(D109,'2Рабочее время'!$A$1:$C$50,2,FALSE),VLOOKUP(D109,'2Рабочее время'!$A$1:$C$50,3,FALSE)))),IF((AND(COUNTA(O109:Q109)=1,Q109&gt;0)),Q109*T109*IF(S109=0,0,IF(S109="Количество в месяц",1,IF(S109="Количество в неделю",4.285,IF(S109="Количество в день",IF(VLOOKUP(D109,'2Рабочее время'!$A$1:$C$50,2,FALSE)&gt;0,VLOOKUP(D109,'2Рабочее время'!$A$1:$C$50,2,FALSE),VLOOKUP(D109,'2Рабочее время'!$A$1:$C$50,3,FALSE)))))),0))))))</f>
        <v>0</v>
      </c>
      <c r="S109" s="91" t="s">
        <v>22</v>
      </c>
      <c r="T109" s="91"/>
      <c r="U109" s="39">
        <v>1</v>
      </c>
      <c r="V109" s="17">
        <f t="shared" si="5"/>
        <v>0</v>
      </c>
      <c r="W109" s="17">
        <f t="shared" si="7"/>
        <v>0</v>
      </c>
    </row>
    <row r="110" spans="4:23" ht="37.5" x14ac:dyDescent="0.25">
      <c r="D110" s="27"/>
      <c r="E110" s="44"/>
      <c r="F110" s="87"/>
      <c r="G110" s="83"/>
      <c r="H110" s="27"/>
      <c r="I110" s="27"/>
      <c r="J110" s="27"/>
      <c r="K110" s="17">
        <f t="shared" si="6"/>
        <v>0</v>
      </c>
      <c r="L110" s="88"/>
      <c r="M110" s="72"/>
      <c r="N110" s="72"/>
      <c r="O110" s="90"/>
      <c r="P110" s="72"/>
      <c r="Q110" s="72"/>
      <c r="R110" s="81">
        <f>IF(OR(COUNTA(L110:N110)&gt;=2,COUNTA(O110:Q110)&gt;=2),"ошибка",(IF((AND(COUNTA(L110:N110)=1,L110&gt;0)),L110*60*VLOOKUP(D110,'2Рабочее время'!$A:$L,4,FALSE)*((IF(VLOOKUP(D110,'2Рабочее время'!$A$1:$C$50,2,FALSE)&gt;0,VLOOKUP(D110,'2Рабочее время'!$A$1:$C$50,2,FALSE),VLOOKUP(D110,'2Рабочее время'!$A$1:$C$50,3,FALSE)))),IF((AND(COUNTA(L110:N110)=1,M110&gt;0)),M110*((IF(VLOOKUP(D110,'2Рабочее время'!$A$1:$C$50,2,FALSE)&gt;0,VLOOKUP(D110,'2Рабочее время'!$A$1:$C$50,2,FALSE),VLOOKUP(D110,'2Рабочее время'!$A$1:$C$50,3,FALSE)))),IF((AND(COUNTA(L110:N110)=1,N110&gt;0)),N110*T110*IF(S110=0,0,IF(S110="Количество в месяц",1,IF(S110="Количество в неделю",4.285,IF(S110="Количество в день",IF(VLOOKUP(D110,'2Рабочее время'!$A$1:$C$50,2,FALSE)&gt;0,VLOOKUP(D110,'2Рабочее время'!$A$1:$C$50,2,FALSE),VLOOKUP(D110,'2Рабочее время'!$A$1:$C$50,3,FALSE)))))),0)))+IF((AND(COUNTA(O110:Q110)=1,O110&gt;0)),O110*60*VLOOKUP(D110,'2Рабочее время'!$A:$L,4,FALSE)*((IF(VLOOKUP(D110,'2Рабочее время'!$A$1:$C$50,2,FALSE)&gt;0,VLOOKUP(D110,'2Рабочее время'!$A$1:$C$50,2,FALSE),VLOOKUP(D110,'2Рабочее время'!$A$1:$C$50,3,FALSE)))),IF((AND(COUNTA(L110:N110)=1,M110&gt;0)),M110*((IF(VLOOKUP(D110,'2Рабочее время'!$A$1:$C$50,2,FALSE)&gt;0,VLOOKUP(D110,'2Рабочее время'!$A$1:$C$50,2,FALSE),VLOOKUP(D110,'2Рабочее время'!$A$1:$C$50,3,FALSE)))),IF((AND(COUNTA(O110:Q110)=1,P110&gt;0)),P110*((IF(VLOOKUP(D110,'2Рабочее время'!$A$1:$C$50,2,FALSE)&gt;0,VLOOKUP(D110,'2Рабочее время'!$A$1:$C$50,2,FALSE),VLOOKUP(D110,'2Рабочее время'!$A$1:$C$50,3,FALSE)))),IF((AND(COUNTA(O110:Q110)=1,Q110&gt;0)),Q110*T110*IF(S110=0,0,IF(S110="Количество в месяц",1,IF(S110="Количество в неделю",4.285,IF(S110="Количество в день",IF(VLOOKUP(D110,'2Рабочее время'!$A$1:$C$50,2,FALSE)&gt;0,VLOOKUP(D110,'2Рабочее время'!$A$1:$C$50,2,FALSE),VLOOKUP(D110,'2Рабочее время'!$A$1:$C$50,3,FALSE)))))),0))))))</f>
        <v>0</v>
      </c>
      <c r="S110" s="91" t="s">
        <v>22</v>
      </c>
      <c r="T110" s="91"/>
      <c r="U110" s="39">
        <v>1</v>
      </c>
      <c r="V110" s="17">
        <f t="shared" si="5"/>
        <v>0</v>
      </c>
      <c r="W110" s="17">
        <f t="shared" si="7"/>
        <v>0</v>
      </c>
    </row>
    <row r="111" spans="4:23" ht="37.5" x14ac:dyDescent="0.25">
      <c r="D111" s="27"/>
      <c r="E111" s="44"/>
      <c r="F111" s="87"/>
      <c r="G111" s="83"/>
      <c r="H111" s="27"/>
      <c r="I111" s="27"/>
      <c r="J111" s="27"/>
      <c r="K111" s="17">
        <f t="shared" si="6"/>
        <v>0</v>
      </c>
      <c r="L111" s="88"/>
      <c r="M111" s="72"/>
      <c r="N111" s="72"/>
      <c r="O111" s="90"/>
      <c r="P111" s="72"/>
      <c r="Q111" s="72"/>
      <c r="R111" s="81">
        <f>IF(OR(COUNTA(L111:N111)&gt;=2,COUNTA(O111:Q111)&gt;=2),"ошибка",(IF((AND(COUNTA(L111:N111)=1,L111&gt;0)),L111*60*VLOOKUP(D111,'2Рабочее время'!$A:$L,4,FALSE)*((IF(VLOOKUP(D111,'2Рабочее время'!$A$1:$C$50,2,FALSE)&gt;0,VLOOKUP(D111,'2Рабочее время'!$A$1:$C$50,2,FALSE),VLOOKUP(D111,'2Рабочее время'!$A$1:$C$50,3,FALSE)))),IF((AND(COUNTA(L111:N111)=1,M111&gt;0)),M111*((IF(VLOOKUP(D111,'2Рабочее время'!$A$1:$C$50,2,FALSE)&gt;0,VLOOKUP(D111,'2Рабочее время'!$A$1:$C$50,2,FALSE),VLOOKUP(D111,'2Рабочее время'!$A$1:$C$50,3,FALSE)))),IF((AND(COUNTA(L111:N111)=1,N111&gt;0)),N111*T111*IF(S111=0,0,IF(S111="Количество в месяц",1,IF(S111="Количество в неделю",4.285,IF(S111="Количество в день",IF(VLOOKUP(D111,'2Рабочее время'!$A$1:$C$50,2,FALSE)&gt;0,VLOOKUP(D111,'2Рабочее время'!$A$1:$C$50,2,FALSE),VLOOKUP(D111,'2Рабочее время'!$A$1:$C$50,3,FALSE)))))),0)))+IF((AND(COUNTA(O111:Q111)=1,O111&gt;0)),O111*60*VLOOKUP(D111,'2Рабочее время'!$A:$L,4,FALSE)*((IF(VLOOKUP(D111,'2Рабочее время'!$A$1:$C$50,2,FALSE)&gt;0,VLOOKUP(D111,'2Рабочее время'!$A$1:$C$50,2,FALSE),VLOOKUP(D111,'2Рабочее время'!$A$1:$C$50,3,FALSE)))),IF((AND(COUNTA(L111:N111)=1,M111&gt;0)),M111*((IF(VLOOKUP(D111,'2Рабочее время'!$A$1:$C$50,2,FALSE)&gt;0,VLOOKUP(D111,'2Рабочее время'!$A$1:$C$50,2,FALSE),VLOOKUP(D111,'2Рабочее время'!$A$1:$C$50,3,FALSE)))),IF((AND(COUNTA(O111:Q111)=1,P111&gt;0)),P111*((IF(VLOOKUP(D111,'2Рабочее время'!$A$1:$C$50,2,FALSE)&gt;0,VLOOKUP(D111,'2Рабочее время'!$A$1:$C$50,2,FALSE),VLOOKUP(D111,'2Рабочее время'!$A$1:$C$50,3,FALSE)))),IF((AND(COUNTA(O111:Q111)=1,Q111&gt;0)),Q111*T111*IF(S111=0,0,IF(S111="Количество в месяц",1,IF(S111="Количество в неделю",4.285,IF(S111="Количество в день",IF(VLOOKUP(D111,'2Рабочее время'!$A$1:$C$50,2,FALSE)&gt;0,VLOOKUP(D111,'2Рабочее время'!$A$1:$C$50,2,FALSE),VLOOKUP(D111,'2Рабочее время'!$A$1:$C$50,3,FALSE)))))),0))))))</f>
        <v>0</v>
      </c>
      <c r="S111" s="91" t="s">
        <v>22</v>
      </c>
      <c r="T111" s="91"/>
      <c r="U111" s="39">
        <v>1</v>
      </c>
      <c r="V111" s="17">
        <f t="shared" si="5"/>
        <v>0</v>
      </c>
      <c r="W111" s="17">
        <f t="shared" si="7"/>
        <v>0</v>
      </c>
    </row>
    <row r="112" spans="4:23" ht="37.5" x14ac:dyDescent="0.25">
      <c r="D112" s="27"/>
      <c r="E112" s="44"/>
      <c r="F112" s="87"/>
      <c r="G112" s="83"/>
      <c r="H112" s="27"/>
      <c r="I112" s="27"/>
      <c r="J112" s="27"/>
      <c r="K112" s="17">
        <f t="shared" si="6"/>
        <v>0</v>
      </c>
      <c r="L112" s="88"/>
      <c r="M112" s="72"/>
      <c r="N112" s="72"/>
      <c r="O112" s="90"/>
      <c r="P112" s="72"/>
      <c r="Q112" s="72"/>
      <c r="R112" s="81">
        <f>IF(OR(COUNTA(L112:N112)&gt;=2,COUNTA(O112:Q112)&gt;=2),"ошибка",(IF((AND(COUNTA(L112:N112)=1,L112&gt;0)),L112*60*VLOOKUP(D112,'2Рабочее время'!$A:$L,4,FALSE)*((IF(VLOOKUP(D112,'2Рабочее время'!$A$1:$C$50,2,FALSE)&gt;0,VLOOKUP(D112,'2Рабочее время'!$A$1:$C$50,2,FALSE),VLOOKUP(D112,'2Рабочее время'!$A$1:$C$50,3,FALSE)))),IF((AND(COUNTA(L112:N112)=1,M112&gt;0)),M112*((IF(VLOOKUP(D112,'2Рабочее время'!$A$1:$C$50,2,FALSE)&gt;0,VLOOKUP(D112,'2Рабочее время'!$A$1:$C$50,2,FALSE),VLOOKUP(D112,'2Рабочее время'!$A$1:$C$50,3,FALSE)))),IF((AND(COUNTA(L112:N112)=1,N112&gt;0)),N112*T112*IF(S112=0,0,IF(S112="Количество в месяц",1,IF(S112="Количество в неделю",4.285,IF(S112="Количество в день",IF(VLOOKUP(D112,'2Рабочее время'!$A$1:$C$50,2,FALSE)&gt;0,VLOOKUP(D112,'2Рабочее время'!$A$1:$C$50,2,FALSE),VLOOKUP(D112,'2Рабочее время'!$A$1:$C$50,3,FALSE)))))),0)))+IF((AND(COUNTA(O112:Q112)=1,O112&gt;0)),O112*60*VLOOKUP(D112,'2Рабочее время'!$A:$L,4,FALSE)*((IF(VLOOKUP(D112,'2Рабочее время'!$A$1:$C$50,2,FALSE)&gt;0,VLOOKUP(D112,'2Рабочее время'!$A$1:$C$50,2,FALSE),VLOOKUP(D112,'2Рабочее время'!$A$1:$C$50,3,FALSE)))),IF((AND(COUNTA(L112:N112)=1,M112&gt;0)),M112*((IF(VLOOKUP(D112,'2Рабочее время'!$A$1:$C$50,2,FALSE)&gt;0,VLOOKUP(D112,'2Рабочее время'!$A$1:$C$50,2,FALSE),VLOOKUP(D112,'2Рабочее время'!$A$1:$C$50,3,FALSE)))),IF((AND(COUNTA(O112:Q112)=1,P112&gt;0)),P112*((IF(VLOOKUP(D112,'2Рабочее время'!$A$1:$C$50,2,FALSE)&gt;0,VLOOKUP(D112,'2Рабочее время'!$A$1:$C$50,2,FALSE),VLOOKUP(D112,'2Рабочее время'!$A$1:$C$50,3,FALSE)))),IF((AND(COUNTA(O112:Q112)=1,Q112&gt;0)),Q112*T112*IF(S112=0,0,IF(S112="Количество в месяц",1,IF(S112="Количество в неделю",4.285,IF(S112="Количество в день",IF(VLOOKUP(D112,'2Рабочее время'!$A$1:$C$50,2,FALSE)&gt;0,VLOOKUP(D112,'2Рабочее время'!$A$1:$C$50,2,FALSE),VLOOKUP(D112,'2Рабочее время'!$A$1:$C$50,3,FALSE)))))),0))))))</f>
        <v>0</v>
      </c>
      <c r="S112" s="91" t="s">
        <v>22</v>
      </c>
      <c r="T112" s="91"/>
      <c r="U112" s="39">
        <v>1</v>
      </c>
      <c r="V112" s="17">
        <f t="shared" si="5"/>
        <v>0</v>
      </c>
      <c r="W112" s="17">
        <f t="shared" si="7"/>
        <v>0</v>
      </c>
    </row>
    <row r="113" spans="4:23" ht="37.5" x14ac:dyDescent="0.25">
      <c r="D113" s="27"/>
      <c r="E113" s="44"/>
      <c r="F113" s="87"/>
      <c r="G113" s="83"/>
      <c r="H113" s="27"/>
      <c r="I113" s="27"/>
      <c r="J113" s="27"/>
      <c r="K113" s="17">
        <f t="shared" si="6"/>
        <v>0</v>
      </c>
      <c r="L113" s="88"/>
      <c r="M113" s="72"/>
      <c r="N113" s="72"/>
      <c r="O113" s="90"/>
      <c r="P113" s="72"/>
      <c r="Q113" s="72"/>
      <c r="R113" s="81">
        <f>IF(OR(COUNTA(L113:N113)&gt;=2,COUNTA(O113:Q113)&gt;=2),"ошибка",(IF((AND(COUNTA(L113:N113)=1,L113&gt;0)),L113*60*VLOOKUP(D113,'2Рабочее время'!$A:$L,4,FALSE)*((IF(VLOOKUP(D113,'2Рабочее время'!$A$1:$C$50,2,FALSE)&gt;0,VLOOKUP(D113,'2Рабочее время'!$A$1:$C$50,2,FALSE),VLOOKUP(D113,'2Рабочее время'!$A$1:$C$50,3,FALSE)))),IF((AND(COUNTA(L113:N113)=1,M113&gt;0)),M113*((IF(VLOOKUP(D113,'2Рабочее время'!$A$1:$C$50,2,FALSE)&gt;0,VLOOKUP(D113,'2Рабочее время'!$A$1:$C$50,2,FALSE),VLOOKUP(D113,'2Рабочее время'!$A$1:$C$50,3,FALSE)))),IF((AND(COUNTA(L113:N113)=1,N113&gt;0)),N113*T113*IF(S113=0,0,IF(S113="Количество в месяц",1,IF(S113="Количество в неделю",4.285,IF(S113="Количество в день",IF(VLOOKUP(D113,'2Рабочее время'!$A$1:$C$50,2,FALSE)&gt;0,VLOOKUP(D113,'2Рабочее время'!$A$1:$C$50,2,FALSE),VLOOKUP(D113,'2Рабочее время'!$A$1:$C$50,3,FALSE)))))),0)))+IF((AND(COUNTA(O113:Q113)=1,O113&gt;0)),O113*60*VLOOKUP(D113,'2Рабочее время'!$A:$L,4,FALSE)*((IF(VLOOKUP(D113,'2Рабочее время'!$A$1:$C$50,2,FALSE)&gt;0,VLOOKUP(D113,'2Рабочее время'!$A$1:$C$50,2,FALSE),VLOOKUP(D113,'2Рабочее время'!$A$1:$C$50,3,FALSE)))),IF((AND(COUNTA(L113:N113)=1,M113&gt;0)),M113*((IF(VLOOKUP(D113,'2Рабочее время'!$A$1:$C$50,2,FALSE)&gt;0,VLOOKUP(D113,'2Рабочее время'!$A$1:$C$50,2,FALSE),VLOOKUP(D113,'2Рабочее время'!$A$1:$C$50,3,FALSE)))),IF((AND(COUNTA(O113:Q113)=1,P113&gt;0)),P113*((IF(VLOOKUP(D113,'2Рабочее время'!$A$1:$C$50,2,FALSE)&gt;0,VLOOKUP(D113,'2Рабочее время'!$A$1:$C$50,2,FALSE),VLOOKUP(D113,'2Рабочее время'!$A$1:$C$50,3,FALSE)))),IF((AND(COUNTA(O113:Q113)=1,Q113&gt;0)),Q113*T113*IF(S113=0,0,IF(S113="Количество в месяц",1,IF(S113="Количество в неделю",4.285,IF(S113="Количество в день",IF(VLOOKUP(D113,'2Рабочее время'!$A$1:$C$50,2,FALSE)&gt;0,VLOOKUP(D113,'2Рабочее время'!$A$1:$C$50,2,FALSE),VLOOKUP(D113,'2Рабочее время'!$A$1:$C$50,3,FALSE)))))),0))))))</f>
        <v>0</v>
      </c>
      <c r="S113" s="91" t="s">
        <v>22</v>
      </c>
      <c r="T113" s="91"/>
      <c r="U113" s="39">
        <v>1</v>
      </c>
      <c r="V113" s="17">
        <f t="shared" si="5"/>
        <v>0</v>
      </c>
      <c r="W113" s="17">
        <f t="shared" si="7"/>
        <v>0</v>
      </c>
    </row>
    <row r="114" spans="4:23" ht="37.5" x14ac:dyDescent="0.25">
      <c r="D114" s="27"/>
      <c r="E114" s="44"/>
      <c r="F114" s="87"/>
      <c r="G114" s="83"/>
      <c r="H114" s="27"/>
      <c r="I114" s="27"/>
      <c r="J114" s="27"/>
      <c r="K114" s="17">
        <f t="shared" si="6"/>
        <v>0</v>
      </c>
      <c r="L114" s="88"/>
      <c r="M114" s="72"/>
      <c r="N114" s="72"/>
      <c r="O114" s="90"/>
      <c r="P114" s="72"/>
      <c r="Q114" s="72"/>
      <c r="R114" s="81">
        <f>IF(OR(COUNTA(L114:N114)&gt;=2,COUNTA(O114:Q114)&gt;=2),"ошибка",(IF((AND(COUNTA(L114:N114)=1,L114&gt;0)),L114*60*VLOOKUP(D114,'2Рабочее время'!$A:$L,4,FALSE)*((IF(VLOOKUP(D114,'2Рабочее время'!$A$1:$C$50,2,FALSE)&gt;0,VLOOKUP(D114,'2Рабочее время'!$A$1:$C$50,2,FALSE),VLOOKUP(D114,'2Рабочее время'!$A$1:$C$50,3,FALSE)))),IF((AND(COUNTA(L114:N114)=1,M114&gt;0)),M114*((IF(VLOOKUP(D114,'2Рабочее время'!$A$1:$C$50,2,FALSE)&gt;0,VLOOKUP(D114,'2Рабочее время'!$A$1:$C$50,2,FALSE),VLOOKUP(D114,'2Рабочее время'!$A$1:$C$50,3,FALSE)))),IF((AND(COUNTA(L114:N114)=1,N114&gt;0)),N114*T114*IF(S114=0,0,IF(S114="Количество в месяц",1,IF(S114="Количество в неделю",4.285,IF(S114="Количество в день",IF(VLOOKUP(D114,'2Рабочее время'!$A$1:$C$50,2,FALSE)&gt;0,VLOOKUP(D114,'2Рабочее время'!$A$1:$C$50,2,FALSE),VLOOKUP(D114,'2Рабочее время'!$A$1:$C$50,3,FALSE)))))),0)))+IF((AND(COUNTA(O114:Q114)=1,O114&gt;0)),O114*60*VLOOKUP(D114,'2Рабочее время'!$A:$L,4,FALSE)*((IF(VLOOKUP(D114,'2Рабочее время'!$A$1:$C$50,2,FALSE)&gt;0,VLOOKUP(D114,'2Рабочее время'!$A$1:$C$50,2,FALSE),VLOOKUP(D114,'2Рабочее время'!$A$1:$C$50,3,FALSE)))),IF((AND(COUNTA(L114:N114)=1,M114&gt;0)),M114*((IF(VLOOKUP(D114,'2Рабочее время'!$A$1:$C$50,2,FALSE)&gt;0,VLOOKUP(D114,'2Рабочее время'!$A$1:$C$50,2,FALSE),VLOOKUP(D114,'2Рабочее время'!$A$1:$C$50,3,FALSE)))),IF((AND(COUNTA(O114:Q114)=1,P114&gt;0)),P114*((IF(VLOOKUP(D114,'2Рабочее время'!$A$1:$C$50,2,FALSE)&gt;0,VLOOKUP(D114,'2Рабочее время'!$A$1:$C$50,2,FALSE),VLOOKUP(D114,'2Рабочее время'!$A$1:$C$50,3,FALSE)))),IF((AND(COUNTA(O114:Q114)=1,Q114&gt;0)),Q114*T114*IF(S114=0,0,IF(S114="Количество в месяц",1,IF(S114="Количество в неделю",4.285,IF(S114="Количество в день",IF(VLOOKUP(D114,'2Рабочее время'!$A$1:$C$50,2,FALSE)&gt;0,VLOOKUP(D114,'2Рабочее время'!$A$1:$C$50,2,FALSE),VLOOKUP(D114,'2Рабочее время'!$A$1:$C$50,3,FALSE)))))),0))))))</f>
        <v>0</v>
      </c>
      <c r="S114" s="91" t="s">
        <v>22</v>
      </c>
      <c r="T114" s="91"/>
      <c r="U114" s="39">
        <v>1</v>
      </c>
      <c r="V114" s="17">
        <f t="shared" si="5"/>
        <v>0</v>
      </c>
      <c r="W114" s="17">
        <f t="shared" si="7"/>
        <v>0</v>
      </c>
    </row>
    <row r="115" spans="4:23" ht="37.5" x14ac:dyDescent="0.25">
      <c r="D115" s="27"/>
      <c r="E115" s="44"/>
      <c r="F115" s="87"/>
      <c r="G115" s="83"/>
      <c r="H115" s="27"/>
      <c r="I115" s="27"/>
      <c r="J115" s="27"/>
      <c r="K115" s="17">
        <f t="shared" si="6"/>
        <v>0</v>
      </c>
      <c r="L115" s="88"/>
      <c r="M115" s="72"/>
      <c r="N115" s="72"/>
      <c r="O115" s="90"/>
      <c r="P115" s="72"/>
      <c r="Q115" s="72"/>
      <c r="R115" s="81">
        <f>IF(OR(COUNTA(L115:N115)&gt;=2,COUNTA(O115:Q115)&gt;=2),"ошибка",(IF((AND(COUNTA(L115:N115)=1,L115&gt;0)),L115*60*VLOOKUP(D115,'2Рабочее время'!$A:$L,4,FALSE)*((IF(VLOOKUP(D115,'2Рабочее время'!$A$1:$C$50,2,FALSE)&gt;0,VLOOKUP(D115,'2Рабочее время'!$A$1:$C$50,2,FALSE),VLOOKUP(D115,'2Рабочее время'!$A$1:$C$50,3,FALSE)))),IF((AND(COUNTA(L115:N115)=1,M115&gt;0)),M115*((IF(VLOOKUP(D115,'2Рабочее время'!$A$1:$C$50,2,FALSE)&gt;0,VLOOKUP(D115,'2Рабочее время'!$A$1:$C$50,2,FALSE),VLOOKUP(D115,'2Рабочее время'!$A$1:$C$50,3,FALSE)))),IF((AND(COUNTA(L115:N115)=1,N115&gt;0)),N115*T115*IF(S115=0,0,IF(S115="Количество в месяц",1,IF(S115="Количество в неделю",4.285,IF(S115="Количество в день",IF(VLOOKUP(D115,'2Рабочее время'!$A$1:$C$50,2,FALSE)&gt;0,VLOOKUP(D115,'2Рабочее время'!$A$1:$C$50,2,FALSE),VLOOKUP(D115,'2Рабочее время'!$A$1:$C$50,3,FALSE)))))),0)))+IF((AND(COUNTA(O115:Q115)=1,O115&gt;0)),O115*60*VLOOKUP(D115,'2Рабочее время'!$A:$L,4,FALSE)*((IF(VLOOKUP(D115,'2Рабочее время'!$A$1:$C$50,2,FALSE)&gt;0,VLOOKUP(D115,'2Рабочее время'!$A$1:$C$50,2,FALSE),VLOOKUP(D115,'2Рабочее время'!$A$1:$C$50,3,FALSE)))),IF((AND(COUNTA(L115:N115)=1,M115&gt;0)),M115*((IF(VLOOKUP(D115,'2Рабочее время'!$A$1:$C$50,2,FALSE)&gt;0,VLOOKUP(D115,'2Рабочее время'!$A$1:$C$50,2,FALSE),VLOOKUP(D115,'2Рабочее время'!$A$1:$C$50,3,FALSE)))),IF((AND(COUNTA(O115:Q115)=1,P115&gt;0)),P115*((IF(VLOOKUP(D115,'2Рабочее время'!$A$1:$C$50,2,FALSE)&gt;0,VLOOKUP(D115,'2Рабочее время'!$A$1:$C$50,2,FALSE),VLOOKUP(D115,'2Рабочее время'!$A$1:$C$50,3,FALSE)))),IF((AND(COUNTA(O115:Q115)=1,Q115&gt;0)),Q115*T115*IF(S115=0,0,IF(S115="Количество в месяц",1,IF(S115="Количество в неделю",4.285,IF(S115="Количество в день",IF(VLOOKUP(D115,'2Рабочее время'!$A$1:$C$50,2,FALSE)&gt;0,VLOOKUP(D115,'2Рабочее время'!$A$1:$C$50,2,FALSE),VLOOKUP(D115,'2Рабочее время'!$A$1:$C$50,3,FALSE)))))),0))))))</f>
        <v>0</v>
      </c>
      <c r="S115" s="91" t="s">
        <v>22</v>
      </c>
      <c r="T115" s="91"/>
      <c r="U115" s="39">
        <v>1</v>
      </c>
      <c r="V115" s="17">
        <f t="shared" si="5"/>
        <v>0</v>
      </c>
      <c r="W115" s="17">
        <f t="shared" si="7"/>
        <v>0</v>
      </c>
    </row>
    <row r="116" spans="4:23" ht="37.5" x14ac:dyDescent="0.25">
      <c r="D116" s="27"/>
      <c r="E116" s="44"/>
      <c r="F116" s="87"/>
      <c r="G116" s="83"/>
      <c r="H116" s="27"/>
      <c r="I116" s="27"/>
      <c r="J116" s="27"/>
      <c r="K116" s="17">
        <f t="shared" si="6"/>
        <v>0</v>
      </c>
      <c r="L116" s="88"/>
      <c r="M116" s="72"/>
      <c r="N116" s="72"/>
      <c r="O116" s="90"/>
      <c r="P116" s="72"/>
      <c r="Q116" s="72"/>
      <c r="R116" s="81">
        <f>IF(OR(COUNTA(L116:N116)&gt;=2,COUNTA(O116:Q116)&gt;=2),"ошибка",(IF((AND(COUNTA(L116:N116)=1,L116&gt;0)),L116*60*VLOOKUP(D116,'2Рабочее время'!$A:$L,4,FALSE)*((IF(VLOOKUP(D116,'2Рабочее время'!$A$1:$C$50,2,FALSE)&gt;0,VLOOKUP(D116,'2Рабочее время'!$A$1:$C$50,2,FALSE),VLOOKUP(D116,'2Рабочее время'!$A$1:$C$50,3,FALSE)))),IF((AND(COUNTA(L116:N116)=1,M116&gt;0)),M116*((IF(VLOOKUP(D116,'2Рабочее время'!$A$1:$C$50,2,FALSE)&gt;0,VLOOKUP(D116,'2Рабочее время'!$A$1:$C$50,2,FALSE),VLOOKUP(D116,'2Рабочее время'!$A$1:$C$50,3,FALSE)))),IF((AND(COUNTA(L116:N116)=1,N116&gt;0)),N116*T116*IF(S116=0,0,IF(S116="Количество в месяц",1,IF(S116="Количество в неделю",4.285,IF(S116="Количество в день",IF(VLOOKUP(D116,'2Рабочее время'!$A$1:$C$50,2,FALSE)&gt;0,VLOOKUP(D116,'2Рабочее время'!$A$1:$C$50,2,FALSE),VLOOKUP(D116,'2Рабочее время'!$A$1:$C$50,3,FALSE)))))),0)))+IF((AND(COUNTA(O116:Q116)=1,O116&gt;0)),O116*60*VLOOKUP(D116,'2Рабочее время'!$A:$L,4,FALSE)*((IF(VLOOKUP(D116,'2Рабочее время'!$A$1:$C$50,2,FALSE)&gt;0,VLOOKUP(D116,'2Рабочее время'!$A$1:$C$50,2,FALSE),VLOOKUP(D116,'2Рабочее время'!$A$1:$C$50,3,FALSE)))),IF((AND(COUNTA(L116:N116)=1,M116&gt;0)),M116*((IF(VLOOKUP(D116,'2Рабочее время'!$A$1:$C$50,2,FALSE)&gt;0,VLOOKUP(D116,'2Рабочее время'!$A$1:$C$50,2,FALSE),VLOOKUP(D116,'2Рабочее время'!$A$1:$C$50,3,FALSE)))),IF((AND(COUNTA(O116:Q116)=1,P116&gt;0)),P116*((IF(VLOOKUP(D116,'2Рабочее время'!$A$1:$C$50,2,FALSE)&gt;0,VLOOKUP(D116,'2Рабочее время'!$A$1:$C$50,2,FALSE),VLOOKUP(D116,'2Рабочее время'!$A$1:$C$50,3,FALSE)))),IF((AND(COUNTA(O116:Q116)=1,Q116&gt;0)),Q116*T116*IF(S116=0,0,IF(S116="Количество в месяц",1,IF(S116="Количество в неделю",4.285,IF(S116="Количество в день",IF(VLOOKUP(D116,'2Рабочее время'!$A$1:$C$50,2,FALSE)&gt;0,VLOOKUP(D116,'2Рабочее время'!$A$1:$C$50,2,FALSE),VLOOKUP(D116,'2Рабочее время'!$A$1:$C$50,3,FALSE)))))),0))))))</f>
        <v>0</v>
      </c>
      <c r="S116" s="91" t="s">
        <v>4</v>
      </c>
      <c r="T116" s="91"/>
      <c r="U116" s="39">
        <v>1</v>
      </c>
      <c r="V116" s="17">
        <f t="shared" si="5"/>
        <v>0</v>
      </c>
      <c r="W116" s="17">
        <f t="shared" si="7"/>
        <v>0</v>
      </c>
    </row>
    <row r="117" spans="4:23" ht="37.5" x14ac:dyDescent="0.25">
      <c r="D117" s="27"/>
      <c r="E117" s="44"/>
      <c r="F117" s="87"/>
      <c r="G117" s="83"/>
      <c r="H117" s="27"/>
      <c r="I117" s="27"/>
      <c r="J117" s="27"/>
      <c r="K117" s="17">
        <f t="shared" si="6"/>
        <v>0</v>
      </c>
      <c r="L117" s="88"/>
      <c r="M117" s="72"/>
      <c r="N117" s="72"/>
      <c r="O117" s="90"/>
      <c r="P117" s="72"/>
      <c r="Q117" s="72"/>
      <c r="R117" s="81">
        <f>IF(OR(COUNTA(L117:N117)&gt;=2,COUNTA(O117:Q117)&gt;=2),"ошибка",(IF((AND(COUNTA(L117:N117)=1,L117&gt;0)),L117*60*VLOOKUP(D117,'2Рабочее время'!$A:$L,4,FALSE)*((IF(VLOOKUP(D117,'2Рабочее время'!$A$1:$C$50,2,FALSE)&gt;0,VLOOKUP(D117,'2Рабочее время'!$A$1:$C$50,2,FALSE),VLOOKUP(D117,'2Рабочее время'!$A$1:$C$50,3,FALSE)))),IF((AND(COUNTA(L117:N117)=1,M117&gt;0)),M117*((IF(VLOOKUP(D117,'2Рабочее время'!$A$1:$C$50,2,FALSE)&gt;0,VLOOKUP(D117,'2Рабочее время'!$A$1:$C$50,2,FALSE),VLOOKUP(D117,'2Рабочее время'!$A$1:$C$50,3,FALSE)))),IF((AND(COUNTA(L117:N117)=1,N117&gt;0)),N117*T117*IF(S117=0,0,IF(S117="Количество в месяц",1,IF(S117="Количество в неделю",4.285,IF(S117="Количество в день",IF(VLOOKUP(D117,'2Рабочее время'!$A$1:$C$50,2,FALSE)&gt;0,VLOOKUP(D117,'2Рабочее время'!$A$1:$C$50,2,FALSE),VLOOKUP(D117,'2Рабочее время'!$A$1:$C$50,3,FALSE)))))),0)))+IF((AND(COUNTA(O117:Q117)=1,O117&gt;0)),O117*60*VLOOKUP(D117,'2Рабочее время'!$A:$L,4,FALSE)*((IF(VLOOKUP(D117,'2Рабочее время'!$A$1:$C$50,2,FALSE)&gt;0,VLOOKUP(D117,'2Рабочее время'!$A$1:$C$50,2,FALSE),VLOOKUP(D117,'2Рабочее время'!$A$1:$C$50,3,FALSE)))),IF((AND(COUNTA(L117:N117)=1,M117&gt;0)),M117*((IF(VLOOKUP(D117,'2Рабочее время'!$A$1:$C$50,2,FALSE)&gt;0,VLOOKUP(D117,'2Рабочее время'!$A$1:$C$50,2,FALSE),VLOOKUP(D117,'2Рабочее время'!$A$1:$C$50,3,FALSE)))),IF((AND(COUNTA(O117:Q117)=1,P117&gt;0)),P117*((IF(VLOOKUP(D117,'2Рабочее время'!$A$1:$C$50,2,FALSE)&gt;0,VLOOKUP(D117,'2Рабочее время'!$A$1:$C$50,2,FALSE),VLOOKUP(D117,'2Рабочее время'!$A$1:$C$50,3,FALSE)))),IF((AND(COUNTA(O117:Q117)=1,Q117&gt;0)),Q117*T117*IF(S117=0,0,IF(S117="Количество в месяц",1,IF(S117="Количество в неделю",4.285,IF(S117="Количество в день",IF(VLOOKUP(D117,'2Рабочее время'!$A$1:$C$50,2,FALSE)&gt;0,VLOOKUP(D117,'2Рабочее время'!$A$1:$C$50,2,FALSE),VLOOKUP(D117,'2Рабочее время'!$A$1:$C$50,3,FALSE)))))),0))))))</f>
        <v>0</v>
      </c>
      <c r="S117" s="91" t="s">
        <v>4</v>
      </c>
      <c r="T117" s="91"/>
      <c r="U117" s="39">
        <v>1</v>
      </c>
      <c r="V117" s="17">
        <f t="shared" si="5"/>
        <v>0</v>
      </c>
      <c r="W117" s="17">
        <f t="shared" si="7"/>
        <v>0</v>
      </c>
    </row>
    <row r="118" spans="4:23" ht="37.5" x14ac:dyDescent="0.25">
      <c r="D118" s="27"/>
      <c r="E118" s="44"/>
      <c r="F118" s="83"/>
      <c r="G118" s="83"/>
      <c r="H118" s="27"/>
      <c r="I118" s="27"/>
      <c r="J118" s="27"/>
      <c r="K118" s="17">
        <f t="shared" si="6"/>
        <v>0</v>
      </c>
      <c r="L118" s="88"/>
      <c r="M118" s="72"/>
      <c r="N118" s="72"/>
      <c r="O118" s="90"/>
      <c r="P118" s="72"/>
      <c r="Q118" s="72"/>
      <c r="R118" s="81">
        <f>IF(OR(COUNTA(L118:N118)&gt;=2,COUNTA(O118:Q118)&gt;=2),"ошибка",(IF((AND(COUNTA(L118:N118)=1,L118&gt;0)),L118*60*VLOOKUP(D118,'2Рабочее время'!$A:$L,4,FALSE)*((IF(VLOOKUP(D118,'2Рабочее время'!$A$1:$C$50,2,FALSE)&gt;0,VLOOKUP(D118,'2Рабочее время'!$A$1:$C$50,2,FALSE),VLOOKUP(D118,'2Рабочее время'!$A$1:$C$50,3,FALSE)))),IF((AND(COUNTA(L118:N118)=1,M118&gt;0)),M118*((IF(VLOOKUP(D118,'2Рабочее время'!$A$1:$C$50,2,FALSE)&gt;0,VLOOKUP(D118,'2Рабочее время'!$A$1:$C$50,2,FALSE),VLOOKUP(D118,'2Рабочее время'!$A$1:$C$50,3,FALSE)))),IF((AND(COUNTA(L118:N118)=1,N118&gt;0)),N118*T118*IF(S118=0,0,IF(S118="Количество в месяц",1,IF(S118="Количество в неделю",4.285,IF(S118="Количество в день",IF(VLOOKUP(D118,'2Рабочее время'!$A$1:$C$50,2,FALSE)&gt;0,VLOOKUP(D118,'2Рабочее время'!$A$1:$C$50,2,FALSE),VLOOKUP(D118,'2Рабочее время'!$A$1:$C$50,3,FALSE)))))),0)))+IF((AND(COUNTA(O118:Q118)=1,O118&gt;0)),O118*60*VLOOKUP(D118,'2Рабочее время'!$A:$L,4,FALSE)*((IF(VLOOKUP(D118,'2Рабочее время'!$A$1:$C$50,2,FALSE)&gt;0,VLOOKUP(D118,'2Рабочее время'!$A$1:$C$50,2,FALSE),VLOOKUP(D118,'2Рабочее время'!$A$1:$C$50,3,FALSE)))),IF((AND(COUNTA(L118:N118)=1,M118&gt;0)),M118*((IF(VLOOKUP(D118,'2Рабочее время'!$A$1:$C$50,2,FALSE)&gt;0,VLOOKUP(D118,'2Рабочее время'!$A$1:$C$50,2,FALSE),VLOOKUP(D118,'2Рабочее время'!$A$1:$C$50,3,FALSE)))),IF((AND(COUNTA(O118:Q118)=1,P118&gt;0)),P118*((IF(VLOOKUP(D118,'2Рабочее время'!$A$1:$C$50,2,FALSE)&gt;0,VLOOKUP(D118,'2Рабочее время'!$A$1:$C$50,2,FALSE),VLOOKUP(D118,'2Рабочее время'!$A$1:$C$50,3,FALSE)))),IF((AND(COUNTA(O118:Q118)=1,Q118&gt;0)),Q118*T118*IF(S118=0,0,IF(S118="Количество в месяц",1,IF(S118="Количество в неделю",4.285,IF(S118="Количество в день",IF(VLOOKUP(D118,'2Рабочее время'!$A$1:$C$50,2,FALSE)&gt;0,VLOOKUP(D118,'2Рабочее время'!$A$1:$C$50,2,FALSE),VLOOKUP(D118,'2Рабочее время'!$A$1:$C$50,3,FALSE)))))),0))))))</f>
        <v>0</v>
      </c>
      <c r="S118" s="91" t="s">
        <v>4</v>
      </c>
      <c r="T118" s="91"/>
      <c r="U118" s="39">
        <v>1</v>
      </c>
      <c r="V118" s="17">
        <f t="shared" si="5"/>
        <v>0</v>
      </c>
      <c r="W118" s="17">
        <f t="shared" si="7"/>
        <v>0</v>
      </c>
    </row>
    <row r="119" spans="4:23" ht="37.5" x14ac:dyDescent="0.25">
      <c r="D119" s="27"/>
      <c r="E119" s="44"/>
      <c r="F119" s="83"/>
      <c r="G119" s="83"/>
      <c r="H119" s="27"/>
      <c r="I119" s="27"/>
      <c r="J119" s="27"/>
      <c r="K119" s="17">
        <f t="shared" si="6"/>
        <v>0</v>
      </c>
      <c r="L119" s="88"/>
      <c r="M119" s="72"/>
      <c r="N119" s="72"/>
      <c r="O119" s="90"/>
      <c r="P119" s="72"/>
      <c r="Q119" s="72"/>
      <c r="R119" s="81">
        <f>IF(OR(COUNTA(L119:N119)&gt;=2,COUNTA(O119:Q119)&gt;=2),"ошибка",(IF((AND(COUNTA(L119:N119)=1,L119&gt;0)),L119*60*VLOOKUP(D119,'2Рабочее время'!$A:$L,4,FALSE)*((IF(VLOOKUP(D119,'2Рабочее время'!$A$1:$C$50,2,FALSE)&gt;0,VLOOKUP(D119,'2Рабочее время'!$A$1:$C$50,2,FALSE),VLOOKUP(D119,'2Рабочее время'!$A$1:$C$50,3,FALSE)))),IF((AND(COUNTA(L119:N119)=1,M119&gt;0)),M119*((IF(VLOOKUP(D119,'2Рабочее время'!$A$1:$C$50,2,FALSE)&gt;0,VLOOKUP(D119,'2Рабочее время'!$A$1:$C$50,2,FALSE),VLOOKUP(D119,'2Рабочее время'!$A$1:$C$50,3,FALSE)))),IF((AND(COUNTA(L119:N119)=1,N119&gt;0)),N119*T119*IF(S119=0,0,IF(S119="Количество в месяц",1,IF(S119="Количество в неделю",4.285,IF(S119="Количество в день",IF(VLOOKUP(D119,'2Рабочее время'!$A$1:$C$50,2,FALSE)&gt;0,VLOOKUP(D119,'2Рабочее время'!$A$1:$C$50,2,FALSE),VLOOKUP(D119,'2Рабочее время'!$A$1:$C$50,3,FALSE)))))),0)))+IF((AND(COUNTA(O119:Q119)=1,O119&gt;0)),O119*60*VLOOKUP(D119,'2Рабочее время'!$A:$L,4,FALSE)*((IF(VLOOKUP(D119,'2Рабочее время'!$A$1:$C$50,2,FALSE)&gt;0,VLOOKUP(D119,'2Рабочее время'!$A$1:$C$50,2,FALSE),VLOOKUP(D119,'2Рабочее время'!$A$1:$C$50,3,FALSE)))),IF((AND(COUNTA(L119:N119)=1,M119&gt;0)),M119*((IF(VLOOKUP(D119,'2Рабочее время'!$A$1:$C$50,2,FALSE)&gt;0,VLOOKUP(D119,'2Рабочее время'!$A$1:$C$50,2,FALSE),VLOOKUP(D119,'2Рабочее время'!$A$1:$C$50,3,FALSE)))),IF((AND(COUNTA(O119:Q119)=1,P119&gt;0)),P119*((IF(VLOOKUP(D119,'2Рабочее время'!$A$1:$C$50,2,FALSE)&gt;0,VLOOKUP(D119,'2Рабочее время'!$A$1:$C$50,2,FALSE),VLOOKUP(D119,'2Рабочее время'!$A$1:$C$50,3,FALSE)))),IF((AND(COUNTA(O119:Q119)=1,Q119&gt;0)),Q119*T119*IF(S119=0,0,IF(S119="Количество в месяц",1,IF(S119="Количество в неделю",4.285,IF(S119="Количество в день",IF(VLOOKUP(D119,'2Рабочее время'!$A$1:$C$50,2,FALSE)&gt;0,VLOOKUP(D119,'2Рабочее время'!$A$1:$C$50,2,FALSE),VLOOKUP(D119,'2Рабочее время'!$A$1:$C$50,3,FALSE)))))),0))))))</f>
        <v>0</v>
      </c>
      <c r="S119" s="91" t="s">
        <v>4</v>
      </c>
      <c r="T119" s="91"/>
      <c r="U119" s="39">
        <v>1</v>
      </c>
      <c r="V119" s="17">
        <f t="shared" si="5"/>
        <v>0</v>
      </c>
      <c r="W119" s="17">
        <f t="shared" si="7"/>
        <v>0</v>
      </c>
    </row>
    <row r="120" spans="4:23" ht="37.5" x14ac:dyDescent="0.25">
      <c r="D120" s="27"/>
      <c r="E120" s="44"/>
      <c r="F120" s="83"/>
      <c r="G120" s="83"/>
      <c r="H120" s="27"/>
      <c r="I120" s="27"/>
      <c r="J120" s="27"/>
      <c r="K120" s="17">
        <f t="shared" si="6"/>
        <v>0</v>
      </c>
      <c r="L120" s="88"/>
      <c r="M120" s="72"/>
      <c r="N120" s="72"/>
      <c r="O120" s="90"/>
      <c r="P120" s="72"/>
      <c r="Q120" s="72"/>
      <c r="R120" s="81">
        <f>IF(OR(COUNTA(L120:N120)&gt;=2,COUNTA(O120:Q120)&gt;=2),"ошибка",(IF((AND(COUNTA(L120:N120)=1,L120&gt;0)),L120*60*VLOOKUP(D120,'2Рабочее время'!$A:$L,4,FALSE)*((IF(VLOOKUP(D120,'2Рабочее время'!$A$1:$C$50,2,FALSE)&gt;0,VLOOKUP(D120,'2Рабочее время'!$A$1:$C$50,2,FALSE),VLOOKUP(D120,'2Рабочее время'!$A$1:$C$50,3,FALSE)))),IF((AND(COUNTA(L120:N120)=1,M120&gt;0)),M120*((IF(VLOOKUP(D120,'2Рабочее время'!$A$1:$C$50,2,FALSE)&gt;0,VLOOKUP(D120,'2Рабочее время'!$A$1:$C$50,2,FALSE),VLOOKUP(D120,'2Рабочее время'!$A$1:$C$50,3,FALSE)))),IF((AND(COUNTA(L120:N120)=1,N120&gt;0)),N120*T120*IF(S120=0,0,IF(S120="Количество в месяц",1,IF(S120="Количество в неделю",4.285,IF(S120="Количество в день",IF(VLOOKUP(D120,'2Рабочее время'!$A$1:$C$50,2,FALSE)&gt;0,VLOOKUP(D120,'2Рабочее время'!$A$1:$C$50,2,FALSE),VLOOKUP(D120,'2Рабочее время'!$A$1:$C$50,3,FALSE)))))),0)))+IF((AND(COUNTA(O120:Q120)=1,O120&gt;0)),O120*60*VLOOKUP(D120,'2Рабочее время'!$A:$L,4,FALSE)*((IF(VLOOKUP(D120,'2Рабочее время'!$A$1:$C$50,2,FALSE)&gt;0,VLOOKUP(D120,'2Рабочее время'!$A$1:$C$50,2,FALSE),VLOOKUP(D120,'2Рабочее время'!$A$1:$C$50,3,FALSE)))),IF((AND(COUNTA(L120:N120)=1,M120&gt;0)),M120*((IF(VLOOKUP(D120,'2Рабочее время'!$A$1:$C$50,2,FALSE)&gt;0,VLOOKUP(D120,'2Рабочее время'!$A$1:$C$50,2,FALSE),VLOOKUP(D120,'2Рабочее время'!$A$1:$C$50,3,FALSE)))),IF((AND(COUNTA(O120:Q120)=1,P120&gt;0)),P120*((IF(VLOOKUP(D120,'2Рабочее время'!$A$1:$C$50,2,FALSE)&gt;0,VLOOKUP(D120,'2Рабочее время'!$A$1:$C$50,2,FALSE),VLOOKUP(D120,'2Рабочее время'!$A$1:$C$50,3,FALSE)))),IF((AND(COUNTA(O120:Q120)=1,Q120&gt;0)),Q120*T120*IF(S120=0,0,IF(S120="Количество в месяц",1,IF(S120="Количество в неделю",4.285,IF(S120="Количество в день",IF(VLOOKUP(D120,'2Рабочее время'!$A$1:$C$50,2,FALSE)&gt;0,VLOOKUP(D120,'2Рабочее время'!$A$1:$C$50,2,FALSE),VLOOKUP(D120,'2Рабочее время'!$A$1:$C$50,3,FALSE)))))),0))))))</f>
        <v>0</v>
      </c>
      <c r="S120" s="91" t="s">
        <v>4</v>
      </c>
      <c r="T120" s="91"/>
      <c r="U120" s="39">
        <v>1</v>
      </c>
      <c r="V120" s="17">
        <f t="shared" si="5"/>
        <v>0</v>
      </c>
      <c r="W120" s="17">
        <f t="shared" si="7"/>
        <v>0</v>
      </c>
    </row>
    <row r="121" spans="4:23" ht="37.5" x14ac:dyDescent="0.25">
      <c r="D121" s="27"/>
      <c r="E121" s="44"/>
      <c r="F121" s="83"/>
      <c r="G121" s="83"/>
      <c r="H121" s="27"/>
      <c r="I121" s="27"/>
      <c r="J121" s="27"/>
      <c r="K121" s="17">
        <f t="shared" si="6"/>
        <v>0</v>
      </c>
      <c r="L121" s="88"/>
      <c r="M121" s="72"/>
      <c r="N121" s="72"/>
      <c r="O121" s="90"/>
      <c r="P121" s="72"/>
      <c r="Q121" s="72"/>
      <c r="R121" s="81">
        <f>IF(OR(COUNTA(L121:N121)&gt;=2,COUNTA(O121:Q121)&gt;=2),"ошибка",(IF((AND(COUNTA(L121:N121)=1,L121&gt;0)),L121*60*VLOOKUP(D121,'2Рабочее время'!$A:$L,4,FALSE)*((IF(VLOOKUP(D121,'2Рабочее время'!$A$1:$C$50,2,FALSE)&gt;0,VLOOKUP(D121,'2Рабочее время'!$A$1:$C$50,2,FALSE),VLOOKUP(D121,'2Рабочее время'!$A$1:$C$50,3,FALSE)))),IF((AND(COUNTA(L121:N121)=1,M121&gt;0)),M121*((IF(VLOOKUP(D121,'2Рабочее время'!$A$1:$C$50,2,FALSE)&gt;0,VLOOKUP(D121,'2Рабочее время'!$A$1:$C$50,2,FALSE),VLOOKUP(D121,'2Рабочее время'!$A$1:$C$50,3,FALSE)))),IF((AND(COUNTA(L121:N121)=1,N121&gt;0)),N121*T121*IF(S121=0,0,IF(S121="Количество в месяц",1,IF(S121="Количество в неделю",4.285,IF(S121="Количество в день",IF(VLOOKUP(D121,'2Рабочее время'!$A$1:$C$50,2,FALSE)&gt;0,VLOOKUP(D121,'2Рабочее время'!$A$1:$C$50,2,FALSE),VLOOKUP(D121,'2Рабочее время'!$A$1:$C$50,3,FALSE)))))),0)))+IF((AND(COUNTA(O121:Q121)=1,O121&gt;0)),O121*60*VLOOKUP(D121,'2Рабочее время'!$A:$L,4,FALSE)*((IF(VLOOKUP(D121,'2Рабочее время'!$A$1:$C$50,2,FALSE)&gt;0,VLOOKUP(D121,'2Рабочее время'!$A$1:$C$50,2,FALSE),VLOOKUP(D121,'2Рабочее время'!$A$1:$C$50,3,FALSE)))),IF((AND(COUNTA(L121:N121)=1,M121&gt;0)),M121*((IF(VLOOKUP(D121,'2Рабочее время'!$A$1:$C$50,2,FALSE)&gt;0,VLOOKUP(D121,'2Рабочее время'!$A$1:$C$50,2,FALSE),VLOOKUP(D121,'2Рабочее время'!$A$1:$C$50,3,FALSE)))),IF((AND(COUNTA(O121:Q121)=1,P121&gt;0)),P121*((IF(VLOOKUP(D121,'2Рабочее время'!$A$1:$C$50,2,FALSE)&gt;0,VLOOKUP(D121,'2Рабочее время'!$A$1:$C$50,2,FALSE),VLOOKUP(D121,'2Рабочее время'!$A$1:$C$50,3,FALSE)))),IF((AND(COUNTA(O121:Q121)=1,Q121&gt;0)),Q121*T121*IF(S121=0,0,IF(S121="Количество в месяц",1,IF(S121="Количество в неделю",4.285,IF(S121="Количество в день",IF(VLOOKUP(D121,'2Рабочее время'!$A$1:$C$50,2,FALSE)&gt;0,VLOOKUP(D121,'2Рабочее время'!$A$1:$C$50,2,FALSE),VLOOKUP(D121,'2Рабочее время'!$A$1:$C$50,3,FALSE)))))),0))))))</f>
        <v>0</v>
      </c>
      <c r="S121" s="91" t="s">
        <v>4</v>
      </c>
      <c r="T121" s="91"/>
      <c r="U121" s="39">
        <v>1</v>
      </c>
      <c r="V121" s="17">
        <f t="shared" si="5"/>
        <v>0</v>
      </c>
      <c r="W121" s="17">
        <f t="shared" si="7"/>
        <v>0</v>
      </c>
    </row>
    <row r="122" spans="4:23" ht="37.5" x14ac:dyDescent="0.25">
      <c r="D122" s="27"/>
      <c r="E122" s="44"/>
      <c r="F122" s="83"/>
      <c r="G122" s="83"/>
      <c r="H122" s="27"/>
      <c r="I122" s="27"/>
      <c r="J122" s="27"/>
      <c r="K122" s="17">
        <f t="shared" si="6"/>
        <v>0</v>
      </c>
      <c r="L122" s="88"/>
      <c r="M122" s="72"/>
      <c r="N122" s="72"/>
      <c r="O122" s="90"/>
      <c r="P122" s="72"/>
      <c r="Q122" s="72"/>
      <c r="R122" s="81">
        <f>IF(OR(COUNTA(L122:N122)&gt;=2,COUNTA(O122:Q122)&gt;=2),"ошибка",(IF((AND(COUNTA(L122:N122)=1,L122&gt;0)),L122*60*VLOOKUP(D122,'2Рабочее время'!$A:$L,4,FALSE)*((IF(VLOOKUP(D122,'2Рабочее время'!$A$1:$C$50,2,FALSE)&gt;0,VLOOKUP(D122,'2Рабочее время'!$A$1:$C$50,2,FALSE),VLOOKUP(D122,'2Рабочее время'!$A$1:$C$50,3,FALSE)))),IF((AND(COUNTA(L122:N122)=1,M122&gt;0)),M122*((IF(VLOOKUP(D122,'2Рабочее время'!$A$1:$C$50,2,FALSE)&gt;0,VLOOKUP(D122,'2Рабочее время'!$A$1:$C$50,2,FALSE),VLOOKUP(D122,'2Рабочее время'!$A$1:$C$50,3,FALSE)))),IF((AND(COUNTA(L122:N122)=1,N122&gt;0)),N122*T122*IF(S122=0,0,IF(S122="Количество в месяц",1,IF(S122="Количество в неделю",4.285,IF(S122="Количество в день",IF(VLOOKUP(D122,'2Рабочее время'!$A$1:$C$50,2,FALSE)&gt;0,VLOOKUP(D122,'2Рабочее время'!$A$1:$C$50,2,FALSE),VLOOKUP(D122,'2Рабочее время'!$A$1:$C$50,3,FALSE)))))),0)))+IF((AND(COUNTA(O122:Q122)=1,O122&gt;0)),O122*60*VLOOKUP(D122,'2Рабочее время'!$A:$L,4,FALSE)*((IF(VLOOKUP(D122,'2Рабочее время'!$A$1:$C$50,2,FALSE)&gt;0,VLOOKUP(D122,'2Рабочее время'!$A$1:$C$50,2,FALSE),VLOOKUP(D122,'2Рабочее время'!$A$1:$C$50,3,FALSE)))),IF((AND(COUNTA(L122:N122)=1,M122&gt;0)),M122*((IF(VLOOKUP(D122,'2Рабочее время'!$A$1:$C$50,2,FALSE)&gt;0,VLOOKUP(D122,'2Рабочее время'!$A$1:$C$50,2,FALSE),VLOOKUP(D122,'2Рабочее время'!$A$1:$C$50,3,FALSE)))),IF((AND(COUNTA(O122:Q122)=1,P122&gt;0)),P122*((IF(VLOOKUP(D122,'2Рабочее время'!$A$1:$C$50,2,FALSE)&gt;0,VLOOKUP(D122,'2Рабочее время'!$A$1:$C$50,2,FALSE),VLOOKUP(D122,'2Рабочее время'!$A$1:$C$50,3,FALSE)))),IF((AND(COUNTA(O122:Q122)=1,Q122&gt;0)),Q122*T122*IF(S122=0,0,IF(S122="Количество в месяц",1,IF(S122="Количество в неделю",4.285,IF(S122="Количество в день",IF(VLOOKUP(D122,'2Рабочее время'!$A$1:$C$50,2,FALSE)&gt;0,VLOOKUP(D122,'2Рабочее время'!$A$1:$C$50,2,FALSE),VLOOKUP(D122,'2Рабочее время'!$A$1:$C$50,3,FALSE)))))),0))))))</f>
        <v>0</v>
      </c>
      <c r="S122" s="91" t="s">
        <v>4</v>
      </c>
      <c r="T122" s="91"/>
      <c r="U122" s="39">
        <v>1</v>
      </c>
      <c r="V122" s="17">
        <f t="shared" si="5"/>
        <v>0</v>
      </c>
      <c r="W122" s="17">
        <f t="shared" si="7"/>
        <v>0</v>
      </c>
    </row>
    <row r="123" spans="4:23" ht="37.5" x14ac:dyDescent="0.25">
      <c r="D123" s="27"/>
      <c r="E123" s="44"/>
      <c r="F123" s="83"/>
      <c r="G123" s="85"/>
      <c r="H123" s="27"/>
      <c r="I123" s="27"/>
      <c r="J123" s="27"/>
      <c r="K123" s="17">
        <f t="shared" si="6"/>
        <v>0</v>
      </c>
      <c r="L123" s="88"/>
      <c r="M123" s="72"/>
      <c r="N123" s="72"/>
      <c r="O123" s="90"/>
      <c r="P123" s="72"/>
      <c r="Q123" s="72"/>
      <c r="R123" s="81">
        <f>IF(OR(COUNTA(L123:N123)&gt;=2,COUNTA(O123:Q123)&gt;=2),"ошибка",(IF((AND(COUNTA(L123:N123)=1,L123&gt;0)),L123*60*VLOOKUP(D123,'2Рабочее время'!$A:$L,4,FALSE)*((IF(VLOOKUP(D123,'2Рабочее время'!$A$1:$C$50,2,FALSE)&gt;0,VLOOKUP(D123,'2Рабочее время'!$A$1:$C$50,2,FALSE),VLOOKUP(D123,'2Рабочее время'!$A$1:$C$50,3,FALSE)))),IF((AND(COUNTA(L123:N123)=1,M123&gt;0)),M123*((IF(VLOOKUP(D123,'2Рабочее время'!$A$1:$C$50,2,FALSE)&gt;0,VLOOKUP(D123,'2Рабочее время'!$A$1:$C$50,2,FALSE),VLOOKUP(D123,'2Рабочее время'!$A$1:$C$50,3,FALSE)))),IF((AND(COUNTA(L123:N123)=1,N123&gt;0)),N123*T123*IF(S123=0,0,IF(S123="Количество в месяц",1,IF(S123="Количество в неделю",4.285,IF(S123="Количество в день",IF(VLOOKUP(D123,'2Рабочее время'!$A$1:$C$50,2,FALSE)&gt;0,VLOOKUP(D123,'2Рабочее время'!$A$1:$C$50,2,FALSE),VLOOKUP(D123,'2Рабочее время'!$A$1:$C$50,3,FALSE)))))),0)))+IF((AND(COUNTA(O123:Q123)=1,O123&gt;0)),O123*60*VLOOKUP(D123,'2Рабочее время'!$A:$L,4,FALSE)*((IF(VLOOKUP(D123,'2Рабочее время'!$A$1:$C$50,2,FALSE)&gt;0,VLOOKUP(D123,'2Рабочее время'!$A$1:$C$50,2,FALSE),VLOOKUP(D123,'2Рабочее время'!$A$1:$C$50,3,FALSE)))),IF((AND(COUNTA(L123:N123)=1,M123&gt;0)),M123*((IF(VLOOKUP(D123,'2Рабочее время'!$A$1:$C$50,2,FALSE)&gt;0,VLOOKUP(D123,'2Рабочее время'!$A$1:$C$50,2,FALSE),VLOOKUP(D123,'2Рабочее время'!$A$1:$C$50,3,FALSE)))),IF((AND(COUNTA(O123:Q123)=1,P123&gt;0)),P123*((IF(VLOOKUP(D123,'2Рабочее время'!$A$1:$C$50,2,FALSE)&gt;0,VLOOKUP(D123,'2Рабочее время'!$A$1:$C$50,2,FALSE),VLOOKUP(D123,'2Рабочее время'!$A$1:$C$50,3,FALSE)))),IF((AND(COUNTA(O123:Q123)=1,Q123&gt;0)),Q123*T123*IF(S123=0,0,IF(S123="Количество в месяц",1,IF(S123="Количество в неделю",4.285,IF(S123="Количество в день",IF(VLOOKUP(D123,'2Рабочее время'!$A$1:$C$50,2,FALSE)&gt;0,VLOOKUP(D123,'2Рабочее время'!$A$1:$C$50,2,FALSE),VLOOKUP(D123,'2Рабочее время'!$A$1:$C$50,3,FALSE)))))),0))))))</f>
        <v>0</v>
      </c>
      <c r="S123" s="91" t="s">
        <v>4</v>
      </c>
      <c r="T123" s="91"/>
      <c r="U123" s="39">
        <v>1</v>
      </c>
      <c r="V123" s="17">
        <f t="shared" si="5"/>
        <v>0</v>
      </c>
      <c r="W123" s="17">
        <f t="shared" si="7"/>
        <v>0</v>
      </c>
    </row>
    <row r="124" spans="4:23" ht="37.5" x14ac:dyDescent="0.25">
      <c r="D124" s="27"/>
      <c r="E124" s="44"/>
      <c r="F124" s="83"/>
      <c r="G124" s="85"/>
      <c r="H124" s="27"/>
      <c r="I124" s="27"/>
      <c r="J124" s="27"/>
      <c r="K124" s="17">
        <f t="shared" si="6"/>
        <v>0</v>
      </c>
      <c r="L124" s="88"/>
      <c r="M124" s="72"/>
      <c r="N124" s="72"/>
      <c r="O124" s="90"/>
      <c r="P124" s="72"/>
      <c r="Q124" s="72"/>
      <c r="R124" s="81">
        <f>IF(OR(COUNTA(L124:N124)&gt;=2,COUNTA(O124:Q124)&gt;=2),"ошибка",(IF((AND(COUNTA(L124:N124)=1,L124&gt;0)),L124*60*VLOOKUP(D124,'2Рабочее время'!$A:$L,4,FALSE)*((IF(VLOOKUP(D124,'2Рабочее время'!$A$1:$C$50,2,FALSE)&gt;0,VLOOKUP(D124,'2Рабочее время'!$A$1:$C$50,2,FALSE),VLOOKUP(D124,'2Рабочее время'!$A$1:$C$50,3,FALSE)))),IF((AND(COUNTA(L124:N124)=1,M124&gt;0)),M124*((IF(VLOOKUP(D124,'2Рабочее время'!$A$1:$C$50,2,FALSE)&gt;0,VLOOKUP(D124,'2Рабочее время'!$A$1:$C$50,2,FALSE),VLOOKUP(D124,'2Рабочее время'!$A$1:$C$50,3,FALSE)))),IF((AND(COUNTA(L124:N124)=1,N124&gt;0)),N124*T124*IF(S124=0,0,IF(S124="Количество в месяц",1,IF(S124="Количество в неделю",4.285,IF(S124="Количество в день",IF(VLOOKUP(D124,'2Рабочее время'!$A$1:$C$50,2,FALSE)&gt;0,VLOOKUP(D124,'2Рабочее время'!$A$1:$C$50,2,FALSE),VLOOKUP(D124,'2Рабочее время'!$A$1:$C$50,3,FALSE)))))),0)))+IF((AND(COUNTA(O124:Q124)=1,O124&gt;0)),O124*60*VLOOKUP(D124,'2Рабочее время'!$A:$L,4,FALSE)*((IF(VLOOKUP(D124,'2Рабочее время'!$A$1:$C$50,2,FALSE)&gt;0,VLOOKUP(D124,'2Рабочее время'!$A$1:$C$50,2,FALSE),VLOOKUP(D124,'2Рабочее время'!$A$1:$C$50,3,FALSE)))),IF((AND(COUNTA(L124:N124)=1,M124&gt;0)),M124*((IF(VLOOKUP(D124,'2Рабочее время'!$A$1:$C$50,2,FALSE)&gt;0,VLOOKUP(D124,'2Рабочее время'!$A$1:$C$50,2,FALSE),VLOOKUP(D124,'2Рабочее время'!$A$1:$C$50,3,FALSE)))),IF((AND(COUNTA(O124:Q124)=1,P124&gt;0)),P124*((IF(VLOOKUP(D124,'2Рабочее время'!$A$1:$C$50,2,FALSE)&gt;0,VLOOKUP(D124,'2Рабочее время'!$A$1:$C$50,2,FALSE),VLOOKUP(D124,'2Рабочее время'!$A$1:$C$50,3,FALSE)))),IF((AND(COUNTA(O124:Q124)=1,Q124&gt;0)),Q124*T124*IF(S124=0,0,IF(S124="Количество в месяц",1,IF(S124="Количество в неделю",4.285,IF(S124="Количество в день",IF(VLOOKUP(D124,'2Рабочее время'!$A$1:$C$50,2,FALSE)&gt;0,VLOOKUP(D124,'2Рабочее время'!$A$1:$C$50,2,FALSE),VLOOKUP(D124,'2Рабочее время'!$A$1:$C$50,3,FALSE)))))),0))))))</f>
        <v>0</v>
      </c>
      <c r="S124" s="91" t="s">
        <v>4</v>
      </c>
      <c r="T124" s="91"/>
      <c r="U124" s="39">
        <v>1</v>
      </c>
      <c r="V124" s="17">
        <f t="shared" si="5"/>
        <v>0</v>
      </c>
      <c r="W124" s="17">
        <f t="shared" si="7"/>
        <v>0</v>
      </c>
    </row>
    <row r="125" spans="4:23" ht="37.5" x14ac:dyDescent="0.25">
      <c r="D125" s="27"/>
      <c r="E125" s="44"/>
      <c r="F125" s="83"/>
      <c r="G125" s="83"/>
      <c r="H125" s="27"/>
      <c r="I125" s="27"/>
      <c r="J125" s="27"/>
      <c r="K125" s="17">
        <f t="shared" si="6"/>
        <v>0</v>
      </c>
      <c r="L125" s="88"/>
      <c r="M125" s="72"/>
      <c r="N125" s="72"/>
      <c r="O125" s="90"/>
      <c r="P125" s="72"/>
      <c r="Q125" s="72"/>
      <c r="R125" s="81">
        <f>IF(OR(COUNTA(L125:N125)&gt;=2,COUNTA(O125:Q125)&gt;=2),"ошибка",(IF((AND(COUNTA(L125:N125)=1,L125&gt;0)),L125*60*VLOOKUP(D125,'2Рабочее время'!$A:$L,4,FALSE)*((IF(VLOOKUP(D125,'2Рабочее время'!$A$1:$C$50,2,FALSE)&gt;0,VLOOKUP(D125,'2Рабочее время'!$A$1:$C$50,2,FALSE),VLOOKUP(D125,'2Рабочее время'!$A$1:$C$50,3,FALSE)))),IF((AND(COUNTA(L125:N125)=1,M125&gt;0)),M125*((IF(VLOOKUP(D125,'2Рабочее время'!$A$1:$C$50,2,FALSE)&gt;0,VLOOKUP(D125,'2Рабочее время'!$A$1:$C$50,2,FALSE),VLOOKUP(D125,'2Рабочее время'!$A$1:$C$50,3,FALSE)))),IF((AND(COUNTA(L125:N125)=1,N125&gt;0)),N125*T125*IF(S125=0,0,IF(S125="Количество в месяц",1,IF(S125="Количество в неделю",4.285,IF(S125="Количество в день",IF(VLOOKUP(D125,'2Рабочее время'!$A$1:$C$50,2,FALSE)&gt;0,VLOOKUP(D125,'2Рабочее время'!$A$1:$C$50,2,FALSE),VLOOKUP(D125,'2Рабочее время'!$A$1:$C$50,3,FALSE)))))),0)))+IF((AND(COUNTA(O125:Q125)=1,O125&gt;0)),O125*60*VLOOKUP(D125,'2Рабочее время'!$A:$L,4,FALSE)*((IF(VLOOKUP(D125,'2Рабочее время'!$A$1:$C$50,2,FALSE)&gt;0,VLOOKUP(D125,'2Рабочее время'!$A$1:$C$50,2,FALSE),VLOOKUP(D125,'2Рабочее время'!$A$1:$C$50,3,FALSE)))),IF((AND(COUNTA(L125:N125)=1,M125&gt;0)),M125*((IF(VLOOKUP(D125,'2Рабочее время'!$A$1:$C$50,2,FALSE)&gt;0,VLOOKUP(D125,'2Рабочее время'!$A$1:$C$50,2,FALSE),VLOOKUP(D125,'2Рабочее время'!$A$1:$C$50,3,FALSE)))),IF((AND(COUNTA(O125:Q125)=1,P125&gt;0)),P125*((IF(VLOOKUP(D125,'2Рабочее время'!$A$1:$C$50,2,FALSE)&gt;0,VLOOKUP(D125,'2Рабочее время'!$A$1:$C$50,2,FALSE),VLOOKUP(D125,'2Рабочее время'!$A$1:$C$50,3,FALSE)))),IF((AND(COUNTA(O125:Q125)=1,Q125&gt;0)),Q125*T125*IF(S125=0,0,IF(S125="Количество в месяц",1,IF(S125="Количество в неделю",4.285,IF(S125="Количество в день",IF(VLOOKUP(D125,'2Рабочее время'!$A$1:$C$50,2,FALSE)&gt;0,VLOOKUP(D125,'2Рабочее время'!$A$1:$C$50,2,FALSE),VLOOKUP(D125,'2Рабочее время'!$A$1:$C$50,3,FALSE)))))),0))))))</f>
        <v>0</v>
      </c>
      <c r="S125" s="91" t="s">
        <v>4</v>
      </c>
      <c r="T125" s="91"/>
      <c r="U125" s="39">
        <v>1</v>
      </c>
      <c r="V125" s="17">
        <f t="shared" si="5"/>
        <v>0</v>
      </c>
      <c r="W125" s="17">
        <f t="shared" si="7"/>
        <v>0</v>
      </c>
    </row>
    <row r="126" spans="4:23" ht="37.5" x14ac:dyDescent="0.25">
      <c r="D126" s="27"/>
      <c r="E126" s="44"/>
      <c r="F126" s="83"/>
      <c r="G126" s="83"/>
      <c r="H126" s="27"/>
      <c r="I126" s="27"/>
      <c r="J126" s="27"/>
      <c r="K126" s="17">
        <f t="shared" si="6"/>
        <v>0</v>
      </c>
      <c r="L126" s="88"/>
      <c r="M126" s="72"/>
      <c r="N126" s="72"/>
      <c r="O126" s="90"/>
      <c r="P126" s="72"/>
      <c r="Q126" s="72"/>
      <c r="R126" s="81">
        <f>IF(OR(COUNTA(L126:N126)&gt;=2,COUNTA(O126:Q126)&gt;=2),"ошибка",(IF((AND(COUNTA(L126:N126)=1,L126&gt;0)),L126*60*VLOOKUP(D126,'2Рабочее время'!$A:$L,4,FALSE)*((IF(VLOOKUP(D126,'2Рабочее время'!$A$1:$C$50,2,FALSE)&gt;0,VLOOKUP(D126,'2Рабочее время'!$A$1:$C$50,2,FALSE),VLOOKUP(D126,'2Рабочее время'!$A$1:$C$50,3,FALSE)))),IF((AND(COUNTA(L126:N126)=1,M126&gt;0)),M126*((IF(VLOOKUP(D126,'2Рабочее время'!$A$1:$C$50,2,FALSE)&gt;0,VLOOKUP(D126,'2Рабочее время'!$A$1:$C$50,2,FALSE),VLOOKUP(D126,'2Рабочее время'!$A$1:$C$50,3,FALSE)))),IF((AND(COUNTA(L126:N126)=1,N126&gt;0)),N126*T126*IF(S126=0,0,IF(S126="Количество в месяц",1,IF(S126="Количество в неделю",4.285,IF(S126="Количество в день",IF(VLOOKUP(D126,'2Рабочее время'!$A$1:$C$50,2,FALSE)&gt;0,VLOOKUP(D126,'2Рабочее время'!$A$1:$C$50,2,FALSE),VLOOKUP(D126,'2Рабочее время'!$A$1:$C$50,3,FALSE)))))),0)))+IF((AND(COUNTA(O126:Q126)=1,O126&gt;0)),O126*60*VLOOKUP(D126,'2Рабочее время'!$A:$L,4,FALSE)*((IF(VLOOKUP(D126,'2Рабочее время'!$A$1:$C$50,2,FALSE)&gt;0,VLOOKUP(D126,'2Рабочее время'!$A$1:$C$50,2,FALSE),VLOOKUP(D126,'2Рабочее время'!$A$1:$C$50,3,FALSE)))),IF((AND(COUNTA(L126:N126)=1,M126&gt;0)),M126*((IF(VLOOKUP(D126,'2Рабочее время'!$A$1:$C$50,2,FALSE)&gt;0,VLOOKUP(D126,'2Рабочее время'!$A$1:$C$50,2,FALSE),VLOOKUP(D126,'2Рабочее время'!$A$1:$C$50,3,FALSE)))),IF((AND(COUNTA(O126:Q126)=1,P126&gt;0)),P126*((IF(VLOOKUP(D126,'2Рабочее время'!$A$1:$C$50,2,FALSE)&gt;0,VLOOKUP(D126,'2Рабочее время'!$A$1:$C$50,2,FALSE),VLOOKUP(D126,'2Рабочее время'!$A$1:$C$50,3,FALSE)))),IF((AND(COUNTA(O126:Q126)=1,Q126&gt;0)),Q126*T126*IF(S126=0,0,IF(S126="Количество в месяц",1,IF(S126="Количество в неделю",4.285,IF(S126="Количество в день",IF(VLOOKUP(D126,'2Рабочее время'!$A$1:$C$50,2,FALSE)&gt;0,VLOOKUP(D126,'2Рабочее время'!$A$1:$C$50,2,FALSE),VLOOKUP(D126,'2Рабочее время'!$A$1:$C$50,3,FALSE)))))),0))))))</f>
        <v>0</v>
      </c>
      <c r="S126" s="91" t="s">
        <v>18</v>
      </c>
      <c r="T126" s="91"/>
      <c r="U126" s="39">
        <v>1</v>
      </c>
      <c r="V126" s="17">
        <f t="shared" si="5"/>
        <v>0</v>
      </c>
      <c r="W126" s="17">
        <f t="shared" si="7"/>
        <v>0</v>
      </c>
    </row>
    <row r="127" spans="4:23" ht="37.5" x14ac:dyDescent="0.25">
      <c r="D127" s="27"/>
      <c r="E127" s="44"/>
      <c r="F127" s="83"/>
      <c r="G127" s="83"/>
      <c r="H127" s="27"/>
      <c r="I127" s="27"/>
      <c r="J127" s="27"/>
      <c r="K127" s="17">
        <f t="shared" si="6"/>
        <v>0</v>
      </c>
      <c r="L127" s="88"/>
      <c r="M127" s="72"/>
      <c r="N127" s="72"/>
      <c r="O127" s="90"/>
      <c r="P127" s="72"/>
      <c r="Q127" s="72"/>
      <c r="R127" s="81">
        <f>IF(OR(COUNTA(L127:N127)&gt;=2,COUNTA(O127:Q127)&gt;=2),"ошибка",(IF((AND(COUNTA(L127:N127)=1,L127&gt;0)),L127*60*VLOOKUP(D127,'2Рабочее время'!$A:$L,4,FALSE)*((IF(VLOOKUP(D127,'2Рабочее время'!$A$1:$C$50,2,FALSE)&gt;0,VLOOKUP(D127,'2Рабочее время'!$A$1:$C$50,2,FALSE),VLOOKUP(D127,'2Рабочее время'!$A$1:$C$50,3,FALSE)))),IF((AND(COUNTA(L127:N127)=1,M127&gt;0)),M127*((IF(VLOOKUP(D127,'2Рабочее время'!$A$1:$C$50,2,FALSE)&gt;0,VLOOKUP(D127,'2Рабочее время'!$A$1:$C$50,2,FALSE),VLOOKUP(D127,'2Рабочее время'!$A$1:$C$50,3,FALSE)))),IF((AND(COUNTA(L127:N127)=1,N127&gt;0)),N127*T127*IF(S127=0,0,IF(S127="Количество в месяц",1,IF(S127="Количество в неделю",4.285,IF(S127="Количество в день",IF(VLOOKUP(D127,'2Рабочее время'!$A$1:$C$50,2,FALSE)&gt;0,VLOOKUP(D127,'2Рабочее время'!$A$1:$C$50,2,FALSE),VLOOKUP(D127,'2Рабочее время'!$A$1:$C$50,3,FALSE)))))),0)))+IF((AND(COUNTA(O127:Q127)=1,O127&gt;0)),O127*60*VLOOKUP(D127,'2Рабочее время'!$A:$L,4,FALSE)*((IF(VLOOKUP(D127,'2Рабочее время'!$A$1:$C$50,2,FALSE)&gt;0,VLOOKUP(D127,'2Рабочее время'!$A$1:$C$50,2,FALSE),VLOOKUP(D127,'2Рабочее время'!$A$1:$C$50,3,FALSE)))),IF((AND(COUNTA(L127:N127)=1,M127&gt;0)),M127*((IF(VLOOKUP(D127,'2Рабочее время'!$A$1:$C$50,2,FALSE)&gt;0,VLOOKUP(D127,'2Рабочее время'!$A$1:$C$50,2,FALSE),VLOOKUP(D127,'2Рабочее время'!$A$1:$C$50,3,FALSE)))),IF((AND(COUNTA(O127:Q127)=1,P127&gt;0)),P127*((IF(VLOOKUP(D127,'2Рабочее время'!$A$1:$C$50,2,FALSE)&gt;0,VLOOKUP(D127,'2Рабочее время'!$A$1:$C$50,2,FALSE),VLOOKUP(D127,'2Рабочее время'!$A$1:$C$50,3,FALSE)))),IF((AND(COUNTA(O127:Q127)=1,Q127&gt;0)),Q127*T127*IF(S127=0,0,IF(S127="Количество в месяц",1,IF(S127="Количество в неделю",4.285,IF(S127="Количество в день",IF(VLOOKUP(D127,'2Рабочее время'!$A$1:$C$50,2,FALSE)&gt;0,VLOOKUP(D127,'2Рабочее время'!$A$1:$C$50,2,FALSE),VLOOKUP(D127,'2Рабочее время'!$A$1:$C$50,3,FALSE)))))),0))))))</f>
        <v>0</v>
      </c>
      <c r="S127" s="91" t="s">
        <v>4</v>
      </c>
      <c r="T127" s="91"/>
      <c r="U127" s="39">
        <v>1</v>
      </c>
      <c r="V127" s="17">
        <f t="shared" si="5"/>
        <v>0</v>
      </c>
      <c r="W127" s="17">
        <f t="shared" si="7"/>
        <v>0</v>
      </c>
    </row>
    <row r="128" spans="4:23" ht="37.5" x14ac:dyDescent="0.25">
      <c r="D128" s="27"/>
      <c r="E128" s="44"/>
      <c r="F128" s="83"/>
      <c r="G128" s="83"/>
      <c r="H128" s="27"/>
      <c r="I128" s="27"/>
      <c r="J128" s="27"/>
      <c r="K128" s="17">
        <f t="shared" si="6"/>
        <v>0</v>
      </c>
      <c r="L128" s="88"/>
      <c r="M128" s="72"/>
      <c r="N128" s="72"/>
      <c r="O128" s="90"/>
      <c r="P128" s="72"/>
      <c r="Q128" s="72"/>
      <c r="R128" s="81">
        <f>IF(OR(COUNTA(L128:N128)&gt;=2,COUNTA(O128:Q128)&gt;=2),"ошибка",(IF((AND(COUNTA(L128:N128)=1,L128&gt;0)),L128*60*VLOOKUP(D128,'2Рабочее время'!$A:$L,4,FALSE)*((IF(VLOOKUP(D128,'2Рабочее время'!$A$1:$C$50,2,FALSE)&gt;0,VLOOKUP(D128,'2Рабочее время'!$A$1:$C$50,2,FALSE),VLOOKUP(D128,'2Рабочее время'!$A$1:$C$50,3,FALSE)))),IF((AND(COUNTA(L128:N128)=1,M128&gt;0)),M128*((IF(VLOOKUP(D128,'2Рабочее время'!$A$1:$C$50,2,FALSE)&gt;0,VLOOKUP(D128,'2Рабочее время'!$A$1:$C$50,2,FALSE),VLOOKUP(D128,'2Рабочее время'!$A$1:$C$50,3,FALSE)))),IF((AND(COUNTA(L128:N128)=1,N128&gt;0)),N128*T128*IF(S128=0,0,IF(S128="Количество в месяц",1,IF(S128="Количество в неделю",4.285,IF(S128="Количество в день",IF(VLOOKUP(D128,'2Рабочее время'!$A$1:$C$50,2,FALSE)&gt;0,VLOOKUP(D128,'2Рабочее время'!$A$1:$C$50,2,FALSE),VLOOKUP(D128,'2Рабочее время'!$A$1:$C$50,3,FALSE)))))),0)))+IF((AND(COUNTA(O128:Q128)=1,O128&gt;0)),O128*60*VLOOKUP(D128,'2Рабочее время'!$A:$L,4,FALSE)*((IF(VLOOKUP(D128,'2Рабочее время'!$A$1:$C$50,2,FALSE)&gt;0,VLOOKUP(D128,'2Рабочее время'!$A$1:$C$50,2,FALSE),VLOOKUP(D128,'2Рабочее время'!$A$1:$C$50,3,FALSE)))),IF((AND(COUNTA(L128:N128)=1,M128&gt;0)),M128*((IF(VLOOKUP(D128,'2Рабочее время'!$A$1:$C$50,2,FALSE)&gt;0,VLOOKUP(D128,'2Рабочее время'!$A$1:$C$50,2,FALSE),VLOOKUP(D128,'2Рабочее время'!$A$1:$C$50,3,FALSE)))),IF((AND(COUNTA(O128:Q128)=1,P128&gt;0)),P128*((IF(VLOOKUP(D128,'2Рабочее время'!$A$1:$C$50,2,FALSE)&gt;0,VLOOKUP(D128,'2Рабочее время'!$A$1:$C$50,2,FALSE),VLOOKUP(D128,'2Рабочее время'!$A$1:$C$50,3,FALSE)))),IF((AND(COUNTA(O128:Q128)=1,Q128&gt;0)),Q128*T128*IF(S128=0,0,IF(S128="Количество в месяц",1,IF(S128="Количество в неделю",4.285,IF(S128="Количество в день",IF(VLOOKUP(D128,'2Рабочее время'!$A$1:$C$50,2,FALSE)&gt;0,VLOOKUP(D128,'2Рабочее время'!$A$1:$C$50,2,FALSE),VLOOKUP(D128,'2Рабочее время'!$A$1:$C$50,3,FALSE)))))),0))))))</f>
        <v>0</v>
      </c>
      <c r="S128" s="91" t="s">
        <v>4</v>
      </c>
      <c r="T128" s="91"/>
      <c r="U128" s="39">
        <v>1</v>
      </c>
      <c r="V128" s="17">
        <f t="shared" si="5"/>
        <v>0</v>
      </c>
      <c r="W128" s="17">
        <f t="shared" si="7"/>
        <v>0</v>
      </c>
    </row>
    <row r="129" spans="4:23" ht="37.5" x14ac:dyDescent="0.25">
      <c r="D129" s="27"/>
      <c r="E129" s="44"/>
      <c r="F129" s="83"/>
      <c r="G129" s="85"/>
      <c r="H129" s="27"/>
      <c r="I129" s="27"/>
      <c r="J129" s="27"/>
      <c r="K129" s="17">
        <f t="shared" si="6"/>
        <v>0</v>
      </c>
      <c r="L129" s="88"/>
      <c r="M129" s="72"/>
      <c r="N129" s="72"/>
      <c r="O129" s="90"/>
      <c r="P129" s="72"/>
      <c r="Q129" s="72"/>
      <c r="R129" s="81">
        <f>IF(OR(COUNTA(L129:N129)&gt;=2,COUNTA(O129:Q129)&gt;=2),"ошибка",(IF((AND(COUNTA(L129:N129)=1,L129&gt;0)),L129*60*VLOOKUP(D129,'2Рабочее время'!$A:$L,4,FALSE)*((IF(VLOOKUP(D129,'2Рабочее время'!$A$1:$C$50,2,FALSE)&gt;0,VLOOKUP(D129,'2Рабочее время'!$A$1:$C$50,2,FALSE),VLOOKUP(D129,'2Рабочее время'!$A$1:$C$50,3,FALSE)))),IF((AND(COUNTA(L129:N129)=1,M129&gt;0)),M129*((IF(VLOOKUP(D129,'2Рабочее время'!$A$1:$C$50,2,FALSE)&gt;0,VLOOKUP(D129,'2Рабочее время'!$A$1:$C$50,2,FALSE),VLOOKUP(D129,'2Рабочее время'!$A$1:$C$50,3,FALSE)))),IF((AND(COUNTA(L129:N129)=1,N129&gt;0)),N129*T129*IF(S129=0,0,IF(S129="Количество в месяц",1,IF(S129="Количество в неделю",4.285,IF(S129="Количество в день",IF(VLOOKUP(D129,'2Рабочее время'!$A$1:$C$50,2,FALSE)&gt;0,VLOOKUP(D129,'2Рабочее время'!$A$1:$C$50,2,FALSE),VLOOKUP(D129,'2Рабочее время'!$A$1:$C$50,3,FALSE)))))),0)))+IF((AND(COUNTA(O129:Q129)=1,O129&gt;0)),O129*60*VLOOKUP(D129,'2Рабочее время'!$A:$L,4,FALSE)*((IF(VLOOKUP(D129,'2Рабочее время'!$A$1:$C$50,2,FALSE)&gt;0,VLOOKUP(D129,'2Рабочее время'!$A$1:$C$50,2,FALSE),VLOOKUP(D129,'2Рабочее время'!$A$1:$C$50,3,FALSE)))),IF((AND(COUNTA(L129:N129)=1,M129&gt;0)),M129*((IF(VLOOKUP(D129,'2Рабочее время'!$A$1:$C$50,2,FALSE)&gt;0,VLOOKUP(D129,'2Рабочее время'!$A$1:$C$50,2,FALSE),VLOOKUP(D129,'2Рабочее время'!$A$1:$C$50,3,FALSE)))),IF((AND(COUNTA(O129:Q129)=1,P129&gt;0)),P129*((IF(VLOOKUP(D129,'2Рабочее время'!$A$1:$C$50,2,FALSE)&gt;0,VLOOKUP(D129,'2Рабочее время'!$A$1:$C$50,2,FALSE),VLOOKUP(D129,'2Рабочее время'!$A$1:$C$50,3,FALSE)))),IF((AND(COUNTA(O129:Q129)=1,Q129&gt;0)),Q129*T129*IF(S129=0,0,IF(S129="Количество в месяц",1,IF(S129="Количество в неделю",4.285,IF(S129="Количество в день",IF(VLOOKUP(D129,'2Рабочее время'!$A$1:$C$50,2,FALSE)&gt;0,VLOOKUP(D129,'2Рабочее время'!$A$1:$C$50,2,FALSE),VLOOKUP(D129,'2Рабочее время'!$A$1:$C$50,3,FALSE)))))),0))))))</f>
        <v>0</v>
      </c>
      <c r="S129" s="91" t="s">
        <v>22</v>
      </c>
      <c r="T129" s="92"/>
      <c r="U129" s="39">
        <v>1</v>
      </c>
      <c r="V129" s="17">
        <f t="shared" si="5"/>
        <v>0</v>
      </c>
      <c r="W129" s="17">
        <f t="shared" si="7"/>
        <v>0</v>
      </c>
    </row>
    <row r="130" spans="4:23" ht="37.5" x14ac:dyDescent="0.25">
      <c r="D130" s="27"/>
      <c r="E130" s="44"/>
      <c r="F130" s="83"/>
      <c r="G130" s="86"/>
      <c r="H130" s="27"/>
      <c r="I130" s="27"/>
      <c r="J130" s="27"/>
      <c r="K130" s="17">
        <f t="shared" si="6"/>
        <v>0</v>
      </c>
      <c r="L130" s="88"/>
      <c r="M130" s="72"/>
      <c r="N130" s="72"/>
      <c r="O130" s="90"/>
      <c r="P130" s="72"/>
      <c r="Q130" s="72"/>
      <c r="R130" s="81">
        <f>IF(OR(COUNTA(L130:N130)&gt;=2,COUNTA(O130:Q130)&gt;=2),"ошибка",(IF((AND(COUNTA(L130:N130)=1,L130&gt;0)),L130*60*VLOOKUP(D130,'2Рабочее время'!$A:$L,4,FALSE)*((IF(VLOOKUP(D130,'2Рабочее время'!$A$1:$C$50,2,FALSE)&gt;0,VLOOKUP(D130,'2Рабочее время'!$A$1:$C$50,2,FALSE),VLOOKUP(D130,'2Рабочее время'!$A$1:$C$50,3,FALSE)))),IF((AND(COUNTA(L130:N130)=1,M130&gt;0)),M130*((IF(VLOOKUP(D130,'2Рабочее время'!$A$1:$C$50,2,FALSE)&gt;0,VLOOKUP(D130,'2Рабочее время'!$A$1:$C$50,2,FALSE),VLOOKUP(D130,'2Рабочее время'!$A$1:$C$50,3,FALSE)))),IF((AND(COUNTA(L130:N130)=1,N130&gt;0)),N130*T130*IF(S130=0,0,IF(S130="Количество в месяц",1,IF(S130="Количество в неделю",4.285,IF(S130="Количество в день",IF(VLOOKUP(D130,'2Рабочее время'!$A$1:$C$50,2,FALSE)&gt;0,VLOOKUP(D130,'2Рабочее время'!$A$1:$C$50,2,FALSE),VLOOKUP(D130,'2Рабочее время'!$A$1:$C$50,3,FALSE)))))),0)))+IF((AND(COUNTA(O130:Q130)=1,O130&gt;0)),O130*60*VLOOKUP(D130,'2Рабочее время'!$A:$L,4,FALSE)*((IF(VLOOKUP(D130,'2Рабочее время'!$A$1:$C$50,2,FALSE)&gt;0,VLOOKUP(D130,'2Рабочее время'!$A$1:$C$50,2,FALSE),VLOOKUP(D130,'2Рабочее время'!$A$1:$C$50,3,FALSE)))),IF((AND(COUNTA(L130:N130)=1,M130&gt;0)),M130*((IF(VLOOKUP(D130,'2Рабочее время'!$A$1:$C$50,2,FALSE)&gt;0,VLOOKUP(D130,'2Рабочее время'!$A$1:$C$50,2,FALSE),VLOOKUP(D130,'2Рабочее время'!$A$1:$C$50,3,FALSE)))),IF((AND(COUNTA(O130:Q130)=1,P130&gt;0)),P130*((IF(VLOOKUP(D130,'2Рабочее время'!$A$1:$C$50,2,FALSE)&gt;0,VLOOKUP(D130,'2Рабочее время'!$A$1:$C$50,2,FALSE),VLOOKUP(D130,'2Рабочее время'!$A$1:$C$50,3,FALSE)))),IF((AND(COUNTA(O130:Q130)=1,Q130&gt;0)),Q130*T130*IF(S130=0,0,IF(S130="Количество в месяц",1,IF(S130="Количество в неделю",4.285,IF(S130="Количество в день",IF(VLOOKUP(D130,'2Рабочее время'!$A$1:$C$50,2,FALSE)&gt;0,VLOOKUP(D130,'2Рабочее время'!$A$1:$C$50,2,FALSE),VLOOKUP(D130,'2Рабочее время'!$A$1:$C$50,3,FALSE)))))),0))))))</f>
        <v>0</v>
      </c>
      <c r="S130" s="91" t="s">
        <v>4</v>
      </c>
      <c r="T130" s="92"/>
      <c r="U130" s="39">
        <v>1</v>
      </c>
      <c r="V130" s="17">
        <f t="shared" si="5"/>
        <v>0</v>
      </c>
      <c r="W130" s="17">
        <f t="shared" si="7"/>
        <v>0</v>
      </c>
    </row>
    <row r="131" spans="4:23" ht="37.5" x14ac:dyDescent="0.25">
      <c r="D131" s="27"/>
      <c r="E131" s="44"/>
      <c r="F131" s="87"/>
      <c r="G131" s="83"/>
      <c r="H131" s="27"/>
      <c r="I131" s="27"/>
      <c r="J131" s="27"/>
      <c r="K131" s="17">
        <f t="shared" si="6"/>
        <v>0</v>
      </c>
      <c r="L131" s="88"/>
      <c r="M131" s="72"/>
      <c r="N131" s="72"/>
      <c r="O131" s="90"/>
      <c r="P131" s="72"/>
      <c r="Q131" s="72"/>
      <c r="R131" s="81">
        <f>IF(OR(COUNTA(L131:N131)&gt;=2,COUNTA(O131:Q131)&gt;=2),"ошибка",(IF((AND(COUNTA(L131:N131)=1,L131&gt;0)),L131*60*VLOOKUP(D131,'2Рабочее время'!$A:$L,4,FALSE)*((IF(VLOOKUP(D131,'2Рабочее время'!$A$1:$C$50,2,FALSE)&gt;0,VLOOKUP(D131,'2Рабочее время'!$A$1:$C$50,2,FALSE),VLOOKUP(D131,'2Рабочее время'!$A$1:$C$50,3,FALSE)))),IF((AND(COUNTA(L131:N131)=1,M131&gt;0)),M131*((IF(VLOOKUP(D131,'2Рабочее время'!$A$1:$C$50,2,FALSE)&gt;0,VLOOKUP(D131,'2Рабочее время'!$A$1:$C$50,2,FALSE),VLOOKUP(D131,'2Рабочее время'!$A$1:$C$50,3,FALSE)))),IF((AND(COUNTA(L131:N131)=1,N131&gt;0)),N131*T131*IF(S131=0,0,IF(S131="Количество в месяц",1,IF(S131="Количество в неделю",4.285,IF(S131="Количество в день",IF(VLOOKUP(D131,'2Рабочее время'!$A$1:$C$50,2,FALSE)&gt;0,VLOOKUP(D131,'2Рабочее время'!$A$1:$C$50,2,FALSE),VLOOKUP(D131,'2Рабочее время'!$A$1:$C$50,3,FALSE)))))),0)))+IF((AND(COUNTA(O131:Q131)=1,O131&gt;0)),O131*60*VLOOKUP(D131,'2Рабочее время'!$A:$L,4,FALSE)*((IF(VLOOKUP(D131,'2Рабочее время'!$A$1:$C$50,2,FALSE)&gt;0,VLOOKUP(D131,'2Рабочее время'!$A$1:$C$50,2,FALSE),VLOOKUP(D131,'2Рабочее время'!$A$1:$C$50,3,FALSE)))),IF((AND(COUNTA(L131:N131)=1,M131&gt;0)),M131*((IF(VLOOKUP(D131,'2Рабочее время'!$A$1:$C$50,2,FALSE)&gt;0,VLOOKUP(D131,'2Рабочее время'!$A$1:$C$50,2,FALSE),VLOOKUP(D131,'2Рабочее время'!$A$1:$C$50,3,FALSE)))),IF((AND(COUNTA(O131:Q131)=1,P131&gt;0)),P131*((IF(VLOOKUP(D131,'2Рабочее время'!$A$1:$C$50,2,FALSE)&gt;0,VLOOKUP(D131,'2Рабочее время'!$A$1:$C$50,2,FALSE),VLOOKUP(D131,'2Рабочее время'!$A$1:$C$50,3,FALSE)))),IF((AND(COUNTA(O131:Q131)=1,Q131&gt;0)),Q131*T131*IF(S131=0,0,IF(S131="Количество в месяц",1,IF(S131="Количество в неделю",4.285,IF(S131="Количество в день",IF(VLOOKUP(D131,'2Рабочее время'!$A$1:$C$50,2,FALSE)&gt;0,VLOOKUP(D131,'2Рабочее время'!$A$1:$C$50,2,FALSE),VLOOKUP(D131,'2Рабочее время'!$A$1:$C$50,3,FALSE)))))),0))))))</f>
        <v>0</v>
      </c>
      <c r="S131" s="91" t="s">
        <v>4</v>
      </c>
      <c r="T131" s="117"/>
      <c r="U131" s="39">
        <v>1</v>
      </c>
      <c r="V131" s="17">
        <f t="shared" ref="V131:V194" si="8">IF(S131=0,0,IF(S131="Количество в месяц",K131*T131*U131,IF(S131="Количество в неделю",K131*T131*U131*4.12,IF(S131="Количество в день",K131*T131*U131*20.6))))+R131</f>
        <v>0</v>
      </c>
      <c r="W131" s="17">
        <f t="shared" si="7"/>
        <v>0</v>
      </c>
    </row>
    <row r="132" spans="4:23" ht="37.5" x14ac:dyDescent="0.25">
      <c r="D132" s="27"/>
      <c r="E132" s="44"/>
      <c r="F132" s="87"/>
      <c r="G132" s="83"/>
      <c r="H132" s="27"/>
      <c r="I132" s="27"/>
      <c r="J132" s="27"/>
      <c r="K132" s="17">
        <f t="shared" si="6"/>
        <v>0</v>
      </c>
      <c r="L132" s="88"/>
      <c r="M132" s="72"/>
      <c r="N132" s="72"/>
      <c r="O132" s="90"/>
      <c r="P132" s="72"/>
      <c r="Q132" s="72"/>
      <c r="R132" s="81">
        <f>IF(OR(COUNTA(L132:N132)&gt;=2,COUNTA(O132:Q132)&gt;=2),"ошибка",(IF((AND(COUNTA(L132:N132)=1,L132&gt;0)),L132*60*VLOOKUP(D132,'2Рабочее время'!$A:$L,4,FALSE)*((IF(VLOOKUP(D132,'2Рабочее время'!$A$1:$C$50,2,FALSE)&gt;0,VLOOKUP(D132,'2Рабочее время'!$A$1:$C$50,2,FALSE),VLOOKUP(D132,'2Рабочее время'!$A$1:$C$50,3,FALSE)))),IF((AND(COUNTA(L132:N132)=1,M132&gt;0)),M132*((IF(VLOOKUP(D132,'2Рабочее время'!$A$1:$C$50,2,FALSE)&gt;0,VLOOKUP(D132,'2Рабочее время'!$A$1:$C$50,2,FALSE),VLOOKUP(D132,'2Рабочее время'!$A$1:$C$50,3,FALSE)))),IF((AND(COUNTA(L132:N132)=1,N132&gt;0)),N132*T132*IF(S132=0,0,IF(S132="Количество в месяц",1,IF(S132="Количество в неделю",4.285,IF(S132="Количество в день",IF(VLOOKUP(D132,'2Рабочее время'!$A$1:$C$50,2,FALSE)&gt;0,VLOOKUP(D132,'2Рабочее время'!$A$1:$C$50,2,FALSE),VLOOKUP(D132,'2Рабочее время'!$A$1:$C$50,3,FALSE)))))),0)))+IF((AND(COUNTA(O132:Q132)=1,O132&gt;0)),O132*60*VLOOKUP(D132,'2Рабочее время'!$A:$L,4,FALSE)*((IF(VLOOKUP(D132,'2Рабочее время'!$A$1:$C$50,2,FALSE)&gt;0,VLOOKUP(D132,'2Рабочее время'!$A$1:$C$50,2,FALSE),VLOOKUP(D132,'2Рабочее время'!$A$1:$C$50,3,FALSE)))),IF((AND(COUNTA(L132:N132)=1,M132&gt;0)),M132*((IF(VLOOKUP(D132,'2Рабочее время'!$A$1:$C$50,2,FALSE)&gt;0,VLOOKUP(D132,'2Рабочее время'!$A$1:$C$50,2,FALSE),VLOOKUP(D132,'2Рабочее время'!$A$1:$C$50,3,FALSE)))),IF((AND(COUNTA(O132:Q132)=1,P132&gt;0)),P132*((IF(VLOOKUP(D132,'2Рабочее время'!$A$1:$C$50,2,FALSE)&gt;0,VLOOKUP(D132,'2Рабочее время'!$A$1:$C$50,2,FALSE),VLOOKUP(D132,'2Рабочее время'!$A$1:$C$50,3,FALSE)))),IF((AND(COUNTA(O132:Q132)=1,Q132&gt;0)),Q132*T132*IF(S132=0,0,IF(S132="Количество в месяц",1,IF(S132="Количество в неделю",4.285,IF(S132="Количество в день",IF(VLOOKUP(D132,'2Рабочее время'!$A$1:$C$50,2,FALSE)&gt;0,VLOOKUP(D132,'2Рабочее время'!$A$1:$C$50,2,FALSE),VLOOKUP(D132,'2Рабочее время'!$A$1:$C$50,3,FALSE)))))),0))))))</f>
        <v>0</v>
      </c>
      <c r="S132" s="91" t="s">
        <v>22</v>
      </c>
      <c r="T132" s="91"/>
      <c r="U132" s="39">
        <v>1</v>
      </c>
      <c r="V132" s="17">
        <f t="shared" si="8"/>
        <v>0</v>
      </c>
      <c r="W132" s="17">
        <f t="shared" si="7"/>
        <v>0</v>
      </c>
    </row>
    <row r="133" spans="4:23" ht="37.5" x14ac:dyDescent="0.25">
      <c r="D133" s="27"/>
      <c r="E133" s="44"/>
      <c r="F133" s="87"/>
      <c r="G133" s="83"/>
      <c r="H133" s="27"/>
      <c r="I133" s="27"/>
      <c r="J133" s="27"/>
      <c r="K133" s="17">
        <f t="shared" si="6"/>
        <v>0</v>
      </c>
      <c r="L133" s="88"/>
      <c r="M133" s="72"/>
      <c r="N133" s="72"/>
      <c r="O133" s="90"/>
      <c r="P133" s="72"/>
      <c r="Q133" s="72"/>
      <c r="R133" s="81">
        <f>IF(OR(COUNTA(L133:N133)&gt;=2,COUNTA(O133:Q133)&gt;=2),"ошибка",(IF((AND(COUNTA(L133:N133)=1,L133&gt;0)),L133*60*VLOOKUP(D133,'2Рабочее время'!$A:$L,4,FALSE)*((IF(VLOOKUP(D133,'2Рабочее время'!$A$1:$C$50,2,FALSE)&gt;0,VLOOKUP(D133,'2Рабочее время'!$A$1:$C$50,2,FALSE),VLOOKUP(D133,'2Рабочее время'!$A$1:$C$50,3,FALSE)))),IF((AND(COUNTA(L133:N133)=1,M133&gt;0)),M133*((IF(VLOOKUP(D133,'2Рабочее время'!$A$1:$C$50,2,FALSE)&gt;0,VLOOKUP(D133,'2Рабочее время'!$A$1:$C$50,2,FALSE),VLOOKUP(D133,'2Рабочее время'!$A$1:$C$50,3,FALSE)))),IF((AND(COUNTA(L133:N133)=1,N133&gt;0)),N133*T133*IF(S133=0,0,IF(S133="Количество в месяц",1,IF(S133="Количество в неделю",4.285,IF(S133="Количество в день",IF(VLOOKUP(D133,'2Рабочее время'!$A$1:$C$50,2,FALSE)&gt;0,VLOOKUP(D133,'2Рабочее время'!$A$1:$C$50,2,FALSE),VLOOKUP(D133,'2Рабочее время'!$A$1:$C$50,3,FALSE)))))),0)))+IF((AND(COUNTA(O133:Q133)=1,O133&gt;0)),O133*60*VLOOKUP(D133,'2Рабочее время'!$A:$L,4,FALSE)*((IF(VLOOKUP(D133,'2Рабочее время'!$A$1:$C$50,2,FALSE)&gt;0,VLOOKUP(D133,'2Рабочее время'!$A$1:$C$50,2,FALSE),VLOOKUP(D133,'2Рабочее время'!$A$1:$C$50,3,FALSE)))),IF((AND(COUNTA(L133:N133)=1,M133&gt;0)),M133*((IF(VLOOKUP(D133,'2Рабочее время'!$A$1:$C$50,2,FALSE)&gt;0,VLOOKUP(D133,'2Рабочее время'!$A$1:$C$50,2,FALSE),VLOOKUP(D133,'2Рабочее время'!$A$1:$C$50,3,FALSE)))),IF((AND(COUNTA(O133:Q133)=1,P133&gt;0)),P133*((IF(VLOOKUP(D133,'2Рабочее время'!$A$1:$C$50,2,FALSE)&gt;0,VLOOKUP(D133,'2Рабочее время'!$A$1:$C$50,2,FALSE),VLOOKUP(D133,'2Рабочее время'!$A$1:$C$50,3,FALSE)))),IF((AND(COUNTA(O133:Q133)=1,Q133&gt;0)),Q133*T133*IF(S133=0,0,IF(S133="Количество в месяц",1,IF(S133="Количество в неделю",4.285,IF(S133="Количество в день",IF(VLOOKUP(D133,'2Рабочее время'!$A$1:$C$50,2,FALSE)&gt;0,VLOOKUP(D133,'2Рабочее время'!$A$1:$C$50,2,FALSE),VLOOKUP(D133,'2Рабочее время'!$A$1:$C$50,3,FALSE)))))),0))))))</f>
        <v>0</v>
      </c>
      <c r="S133" s="91" t="s">
        <v>4</v>
      </c>
      <c r="T133" s="91"/>
      <c r="U133" s="39">
        <v>1</v>
      </c>
      <c r="V133" s="17">
        <f t="shared" si="8"/>
        <v>0</v>
      </c>
      <c r="W133" s="17">
        <f t="shared" si="7"/>
        <v>0</v>
      </c>
    </row>
    <row r="134" spans="4:23" ht="37.5" x14ac:dyDescent="0.25">
      <c r="D134" s="27"/>
      <c r="E134" s="44"/>
      <c r="F134" s="87"/>
      <c r="G134" s="83"/>
      <c r="H134" s="27"/>
      <c r="I134" s="27"/>
      <c r="J134" s="27"/>
      <c r="K134" s="17">
        <f t="shared" si="6"/>
        <v>0</v>
      </c>
      <c r="L134" s="88"/>
      <c r="M134" s="72"/>
      <c r="N134" s="72"/>
      <c r="O134" s="90"/>
      <c r="P134" s="72"/>
      <c r="Q134" s="72"/>
      <c r="R134" s="81">
        <f>IF(OR(COUNTA(L134:N134)&gt;=2,COUNTA(O134:Q134)&gt;=2),"ошибка",(IF((AND(COUNTA(L134:N134)=1,L134&gt;0)),L134*60*VLOOKUP(D134,'2Рабочее время'!$A:$L,4,FALSE)*((IF(VLOOKUP(D134,'2Рабочее время'!$A$1:$C$50,2,FALSE)&gt;0,VLOOKUP(D134,'2Рабочее время'!$A$1:$C$50,2,FALSE),VLOOKUP(D134,'2Рабочее время'!$A$1:$C$50,3,FALSE)))),IF((AND(COUNTA(L134:N134)=1,M134&gt;0)),M134*((IF(VLOOKUP(D134,'2Рабочее время'!$A$1:$C$50,2,FALSE)&gt;0,VLOOKUP(D134,'2Рабочее время'!$A$1:$C$50,2,FALSE),VLOOKUP(D134,'2Рабочее время'!$A$1:$C$50,3,FALSE)))),IF((AND(COUNTA(L134:N134)=1,N134&gt;0)),N134*T134*IF(S134=0,0,IF(S134="Количество в месяц",1,IF(S134="Количество в неделю",4.285,IF(S134="Количество в день",IF(VLOOKUP(D134,'2Рабочее время'!$A$1:$C$50,2,FALSE)&gt;0,VLOOKUP(D134,'2Рабочее время'!$A$1:$C$50,2,FALSE),VLOOKUP(D134,'2Рабочее время'!$A$1:$C$50,3,FALSE)))))),0)))+IF((AND(COUNTA(O134:Q134)=1,O134&gt;0)),O134*60*VLOOKUP(D134,'2Рабочее время'!$A:$L,4,FALSE)*((IF(VLOOKUP(D134,'2Рабочее время'!$A$1:$C$50,2,FALSE)&gt;0,VLOOKUP(D134,'2Рабочее время'!$A$1:$C$50,2,FALSE),VLOOKUP(D134,'2Рабочее время'!$A$1:$C$50,3,FALSE)))),IF((AND(COUNTA(L134:N134)=1,M134&gt;0)),M134*((IF(VLOOKUP(D134,'2Рабочее время'!$A$1:$C$50,2,FALSE)&gt;0,VLOOKUP(D134,'2Рабочее время'!$A$1:$C$50,2,FALSE),VLOOKUP(D134,'2Рабочее время'!$A$1:$C$50,3,FALSE)))),IF((AND(COUNTA(O134:Q134)=1,P134&gt;0)),P134*((IF(VLOOKUP(D134,'2Рабочее время'!$A$1:$C$50,2,FALSE)&gt;0,VLOOKUP(D134,'2Рабочее время'!$A$1:$C$50,2,FALSE),VLOOKUP(D134,'2Рабочее время'!$A$1:$C$50,3,FALSE)))),IF((AND(COUNTA(O134:Q134)=1,Q134&gt;0)),Q134*T134*IF(S134=0,0,IF(S134="Количество в месяц",1,IF(S134="Количество в неделю",4.285,IF(S134="Количество в день",IF(VLOOKUP(D134,'2Рабочее время'!$A$1:$C$50,2,FALSE)&gt;0,VLOOKUP(D134,'2Рабочее время'!$A$1:$C$50,2,FALSE),VLOOKUP(D134,'2Рабочее время'!$A$1:$C$50,3,FALSE)))))),0))))))</f>
        <v>0</v>
      </c>
      <c r="S134" s="91" t="s">
        <v>22</v>
      </c>
      <c r="T134" s="91"/>
      <c r="U134" s="39">
        <v>1</v>
      </c>
      <c r="V134" s="17">
        <f t="shared" si="8"/>
        <v>0</v>
      </c>
      <c r="W134" s="17">
        <f t="shared" si="7"/>
        <v>0</v>
      </c>
    </row>
    <row r="135" spans="4:23" ht="37.5" x14ac:dyDescent="0.25">
      <c r="D135" s="27"/>
      <c r="E135" s="44"/>
      <c r="F135" s="87"/>
      <c r="G135" s="83"/>
      <c r="H135" s="27"/>
      <c r="I135" s="27"/>
      <c r="J135" s="27"/>
      <c r="K135" s="17">
        <f t="shared" si="6"/>
        <v>0</v>
      </c>
      <c r="L135" s="88"/>
      <c r="M135" s="72"/>
      <c r="N135" s="72"/>
      <c r="O135" s="90"/>
      <c r="P135" s="72"/>
      <c r="Q135" s="72"/>
      <c r="R135" s="81">
        <f>IF(OR(COUNTA(L135:N135)&gt;=2,COUNTA(O135:Q135)&gt;=2),"ошибка",(IF((AND(COUNTA(L135:N135)=1,L135&gt;0)),L135*60*VLOOKUP(D135,'2Рабочее время'!$A:$L,4,FALSE)*((IF(VLOOKUP(D135,'2Рабочее время'!$A$1:$C$50,2,FALSE)&gt;0,VLOOKUP(D135,'2Рабочее время'!$A$1:$C$50,2,FALSE),VLOOKUP(D135,'2Рабочее время'!$A$1:$C$50,3,FALSE)))),IF((AND(COUNTA(L135:N135)=1,M135&gt;0)),M135*((IF(VLOOKUP(D135,'2Рабочее время'!$A$1:$C$50,2,FALSE)&gt;0,VLOOKUP(D135,'2Рабочее время'!$A$1:$C$50,2,FALSE),VLOOKUP(D135,'2Рабочее время'!$A$1:$C$50,3,FALSE)))),IF((AND(COUNTA(L135:N135)=1,N135&gt;0)),N135*T135*IF(S135=0,0,IF(S135="Количество в месяц",1,IF(S135="Количество в неделю",4.285,IF(S135="Количество в день",IF(VLOOKUP(D135,'2Рабочее время'!$A$1:$C$50,2,FALSE)&gt;0,VLOOKUP(D135,'2Рабочее время'!$A$1:$C$50,2,FALSE),VLOOKUP(D135,'2Рабочее время'!$A$1:$C$50,3,FALSE)))))),0)))+IF((AND(COUNTA(O135:Q135)=1,O135&gt;0)),O135*60*VLOOKUP(D135,'2Рабочее время'!$A:$L,4,FALSE)*((IF(VLOOKUP(D135,'2Рабочее время'!$A$1:$C$50,2,FALSE)&gt;0,VLOOKUP(D135,'2Рабочее время'!$A$1:$C$50,2,FALSE),VLOOKUP(D135,'2Рабочее время'!$A$1:$C$50,3,FALSE)))),IF((AND(COUNTA(L135:N135)=1,M135&gt;0)),M135*((IF(VLOOKUP(D135,'2Рабочее время'!$A$1:$C$50,2,FALSE)&gt;0,VLOOKUP(D135,'2Рабочее время'!$A$1:$C$50,2,FALSE),VLOOKUP(D135,'2Рабочее время'!$A$1:$C$50,3,FALSE)))),IF((AND(COUNTA(O135:Q135)=1,P135&gt;0)),P135*((IF(VLOOKUP(D135,'2Рабочее время'!$A$1:$C$50,2,FALSE)&gt;0,VLOOKUP(D135,'2Рабочее время'!$A$1:$C$50,2,FALSE),VLOOKUP(D135,'2Рабочее время'!$A$1:$C$50,3,FALSE)))),IF((AND(COUNTA(O135:Q135)=1,Q135&gt;0)),Q135*T135*IF(S135=0,0,IF(S135="Количество в месяц",1,IF(S135="Количество в неделю",4.285,IF(S135="Количество в день",IF(VLOOKUP(D135,'2Рабочее время'!$A$1:$C$50,2,FALSE)&gt;0,VLOOKUP(D135,'2Рабочее время'!$A$1:$C$50,2,FALSE),VLOOKUP(D135,'2Рабочее время'!$A$1:$C$50,3,FALSE)))))),0))))))</f>
        <v>0</v>
      </c>
      <c r="S135" s="91" t="s">
        <v>22</v>
      </c>
      <c r="T135" s="91"/>
      <c r="U135" s="39">
        <v>1</v>
      </c>
      <c r="V135" s="17">
        <f t="shared" si="8"/>
        <v>0</v>
      </c>
      <c r="W135" s="17">
        <f t="shared" si="7"/>
        <v>0</v>
      </c>
    </row>
    <row r="136" spans="4:23" ht="37.5" x14ac:dyDescent="0.25">
      <c r="D136" s="27"/>
      <c r="E136" s="44"/>
      <c r="F136" s="87"/>
      <c r="G136" s="83"/>
      <c r="H136" s="27"/>
      <c r="I136" s="27"/>
      <c r="J136" s="27"/>
      <c r="K136" s="17">
        <f t="shared" si="6"/>
        <v>0</v>
      </c>
      <c r="L136" s="88"/>
      <c r="M136" s="72"/>
      <c r="N136" s="72"/>
      <c r="O136" s="90"/>
      <c r="P136" s="72"/>
      <c r="Q136" s="72"/>
      <c r="R136" s="81">
        <f>IF(OR(COUNTA(L136:N136)&gt;=2,COUNTA(O136:Q136)&gt;=2),"ошибка",(IF((AND(COUNTA(L136:N136)=1,L136&gt;0)),L136*60*VLOOKUP(D136,'2Рабочее время'!$A:$L,4,FALSE)*((IF(VLOOKUP(D136,'2Рабочее время'!$A$1:$C$50,2,FALSE)&gt;0,VLOOKUP(D136,'2Рабочее время'!$A$1:$C$50,2,FALSE),VLOOKUP(D136,'2Рабочее время'!$A$1:$C$50,3,FALSE)))),IF((AND(COUNTA(L136:N136)=1,M136&gt;0)),M136*((IF(VLOOKUP(D136,'2Рабочее время'!$A$1:$C$50,2,FALSE)&gt;0,VLOOKUP(D136,'2Рабочее время'!$A$1:$C$50,2,FALSE),VLOOKUP(D136,'2Рабочее время'!$A$1:$C$50,3,FALSE)))),IF((AND(COUNTA(L136:N136)=1,N136&gt;0)),N136*T136*IF(S136=0,0,IF(S136="Количество в месяц",1,IF(S136="Количество в неделю",4.285,IF(S136="Количество в день",IF(VLOOKUP(D136,'2Рабочее время'!$A$1:$C$50,2,FALSE)&gt;0,VLOOKUP(D136,'2Рабочее время'!$A$1:$C$50,2,FALSE),VLOOKUP(D136,'2Рабочее время'!$A$1:$C$50,3,FALSE)))))),0)))+IF((AND(COUNTA(O136:Q136)=1,O136&gt;0)),O136*60*VLOOKUP(D136,'2Рабочее время'!$A:$L,4,FALSE)*((IF(VLOOKUP(D136,'2Рабочее время'!$A$1:$C$50,2,FALSE)&gt;0,VLOOKUP(D136,'2Рабочее время'!$A$1:$C$50,2,FALSE),VLOOKUP(D136,'2Рабочее время'!$A$1:$C$50,3,FALSE)))),IF((AND(COUNTA(L136:N136)=1,M136&gt;0)),M136*((IF(VLOOKUP(D136,'2Рабочее время'!$A$1:$C$50,2,FALSE)&gt;0,VLOOKUP(D136,'2Рабочее время'!$A$1:$C$50,2,FALSE),VLOOKUP(D136,'2Рабочее время'!$A$1:$C$50,3,FALSE)))),IF((AND(COUNTA(O136:Q136)=1,P136&gt;0)),P136*((IF(VLOOKUP(D136,'2Рабочее время'!$A$1:$C$50,2,FALSE)&gt;0,VLOOKUP(D136,'2Рабочее время'!$A$1:$C$50,2,FALSE),VLOOKUP(D136,'2Рабочее время'!$A$1:$C$50,3,FALSE)))),IF((AND(COUNTA(O136:Q136)=1,Q136&gt;0)),Q136*T136*IF(S136=0,0,IF(S136="Количество в месяц",1,IF(S136="Количество в неделю",4.285,IF(S136="Количество в день",IF(VLOOKUP(D136,'2Рабочее время'!$A$1:$C$50,2,FALSE)&gt;0,VLOOKUP(D136,'2Рабочее время'!$A$1:$C$50,2,FALSE),VLOOKUP(D136,'2Рабочее время'!$A$1:$C$50,3,FALSE)))))),0))))))</f>
        <v>0</v>
      </c>
      <c r="S136" s="91" t="s">
        <v>4</v>
      </c>
      <c r="T136" s="91"/>
      <c r="U136" s="39">
        <v>1</v>
      </c>
      <c r="V136" s="17">
        <f t="shared" si="8"/>
        <v>0</v>
      </c>
      <c r="W136" s="17">
        <f t="shared" si="7"/>
        <v>0</v>
      </c>
    </row>
    <row r="137" spans="4:23" ht="37.5" x14ac:dyDescent="0.25">
      <c r="D137" s="27"/>
      <c r="E137" s="44"/>
      <c r="F137" s="87"/>
      <c r="G137" s="83"/>
      <c r="H137" s="27"/>
      <c r="I137" s="27"/>
      <c r="J137" s="27"/>
      <c r="K137" s="17">
        <f t="shared" si="6"/>
        <v>0</v>
      </c>
      <c r="L137" s="88"/>
      <c r="M137" s="72"/>
      <c r="N137" s="72"/>
      <c r="O137" s="90"/>
      <c r="P137" s="72"/>
      <c r="Q137" s="72"/>
      <c r="R137" s="81">
        <f>IF(OR(COUNTA(L137:N137)&gt;=2,COUNTA(O137:Q137)&gt;=2),"ошибка",(IF((AND(COUNTA(L137:N137)=1,L137&gt;0)),L137*60*VLOOKUP(D137,'2Рабочее время'!$A:$L,4,FALSE)*((IF(VLOOKUP(D137,'2Рабочее время'!$A$1:$C$50,2,FALSE)&gt;0,VLOOKUP(D137,'2Рабочее время'!$A$1:$C$50,2,FALSE),VLOOKUP(D137,'2Рабочее время'!$A$1:$C$50,3,FALSE)))),IF((AND(COUNTA(L137:N137)=1,M137&gt;0)),M137*((IF(VLOOKUP(D137,'2Рабочее время'!$A$1:$C$50,2,FALSE)&gt;0,VLOOKUP(D137,'2Рабочее время'!$A$1:$C$50,2,FALSE),VLOOKUP(D137,'2Рабочее время'!$A$1:$C$50,3,FALSE)))),IF((AND(COUNTA(L137:N137)=1,N137&gt;0)),N137*T137*IF(S137=0,0,IF(S137="Количество в месяц",1,IF(S137="Количество в неделю",4.285,IF(S137="Количество в день",IF(VLOOKUP(D137,'2Рабочее время'!$A$1:$C$50,2,FALSE)&gt;0,VLOOKUP(D137,'2Рабочее время'!$A$1:$C$50,2,FALSE),VLOOKUP(D137,'2Рабочее время'!$A$1:$C$50,3,FALSE)))))),0)))+IF((AND(COUNTA(O137:Q137)=1,O137&gt;0)),O137*60*VLOOKUP(D137,'2Рабочее время'!$A:$L,4,FALSE)*((IF(VLOOKUP(D137,'2Рабочее время'!$A$1:$C$50,2,FALSE)&gt;0,VLOOKUP(D137,'2Рабочее время'!$A$1:$C$50,2,FALSE),VLOOKUP(D137,'2Рабочее время'!$A$1:$C$50,3,FALSE)))),IF((AND(COUNTA(L137:N137)=1,M137&gt;0)),M137*((IF(VLOOKUP(D137,'2Рабочее время'!$A$1:$C$50,2,FALSE)&gt;0,VLOOKUP(D137,'2Рабочее время'!$A$1:$C$50,2,FALSE),VLOOKUP(D137,'2Рабочее время'!$A$1:$C$50,3,FALSE)))),IF((AND(COUNTA(O137:Q137)=1,P137&gt;0)),P137*((IF(VLOOKUP(D137,'2Рабочее время'!$A$1:$C$50,2,FALSE)&gt;0,VLOOKUP(D137,'2Рабочее время'!$A$1:$C$50,2,FALSE),VLOOKUP(D137,'2Рабочее время'!$A$1:$C$50,3,FALSE)))),IF((AND(COUNTA(O137:Q137)=1,Q137&gt;0)),Q137*T137*IF(S137=0,0,IF(S137="Количество в месяц",1,IF(S137="Количество в неделю",4.285,IF(S137="Количество в день",IF(VLOOKUP(D137,'2Рабочее время'!$A$1:$C$50,2,FALSE)&gt;0,VLOOKUP(D137,'2Рабочее время'!$A$1:$C$50,2,FALSE),VLOOKUP(D137,'2Рабочее время'!$A$1:$C$50,3,FALSE)))))),0))))))</f>
        <v>0</v>
      </c>
      <c r="S137" s="91" t="s">
        <v>18</v>
      </c>
      <c r="T137" s="91"/>
      <c r="U137" s="39">
        <v>1</v>
      </c>
      <c r="V137" s="17">
        <f t="shared" si="8"/>
        <v>0</v>
      </c>
      <c r="W137" s="17">
        <f t="shared" si="7"/>
        <v>0</v>
      </c>
    </row>
    <row r="138" spans="4:23" ht="37.5" x14ac:dyDescent="0.25">
      <c r="D138" s="27"/>
      <c r="E138" s="44"/>
      <c r="F138" s="87"/>
      <c r="G138" s="83"/>
      <c r="H138" s="27"/>
      <c r="I138" s="27"/>
      <c r="J138" s="27"/>
      <c r="K138" s="17">
        <f t="shared" si="6"/>
        <v>0</v>
      </c>
      <c r="L138" s="88"/>
      <c r="M138" s="72"/>
      <c r="N138" s="72"/>
      <c r="O138" s="90"/>
      <c r="P138" s="72"/>
      <c r="Q138" s="72"/>
      <c r="R138" s="81">
        <f>IF(OR(COUNTA(L138:N138)&gt;=2,COUNTA(O138:Q138)&gt;=2),"ошибка",(IF((AND(COUNTA(L138:N138)=1,L138&gt;0)),L138*60*VLOOKUP(D138,'2Рабочее время'!$A:$L,4,FALSE)*((IF(VLOOKUP(D138,'2Рабочее время'!$A$1:$C$50,2,FALSE)&gt;0,VLOOKUP(D138,'2Рабочее время'!$A$1:$C$50,2,FALSE),VLOOKUP(D138,'2Рабочее время'!$A$1:$C$50,3,FALSE)))),IF((AND(COUNTA(L138:N138)=1,M138&gt;0)),M138*((IF(VLOOKUP(D138,'2Рабочее время'!$A$1:$C$50,2,FALSE)&gt;0,VLOOKUP(D138,'2Рабочее время'!$A$1:$C$50,2,FALSE),VLOOKUP(D138,'2Рабочее время'!$A$1:$C$50,3,FALSE)))),IF((AND(COUNTA(L138:N138)=1,N138&gt;0)),N138*T138*IF(S138=0,0,IF(S138="Количество в месяц",1,IF(S138="Количество в неделю",4.285,IF(S138="Количество в день",IF(VLOOKUP(D138,'2Рабочее время'!$A$1:$C$50,2,FALSE)&gt;0,VLOOKUP(D138,'2Рабочее время'!$A$1:$C$50,2,FALSE),VLOOKUP(D138,'2Рабочее время'!$A$1:$C$50,3,FALSE)))))),0)))+IF((AND(COUNTA(O138:Q138)=1,O138&gt;0)),O138*60*VLOOKUP(D138,'2Рабочее время'!$A:$L,4,FALSE)*((IF(VLOOKUP(D138,'2Рабочее время'!$A$1:$C$50,2,FALSE)&gt;0,VLOOKUP(D138,'2Рабочее время'!$A$1:$C$50,2,FALSE),VLOOKUP(D138,'2Рабочее время'!$A$1:$C$50,3,FALSE)))),IF((AND(COUNTA(L138:N138)=1,M138&gt;0)),M138*((IF(VLOOKUP(D138,'2Рабочее время'!$A$1:$C$50,2,FALSE)&gt;0,VLOOKUP(D138,'2Рабочее время'!$A$1:$C$50,2,FALSE),VLOOKUP(D138,'2Рабочее время'!$A$1:$C$50,3,FALSE)))),IF((AND(COUNTA(O138:Q138)=1,P138&gt;0)),P138*((IF(VLOOKUP(D138,'2Рабочее время'!$A$1:$C$50,2,FALSE)&gt;0,VLOOKUP(D138,'2Рабочее время'!$A$1:$C$50,2,FALSE),VLOOKUP(D138,'2Рабочее время'!$A$1:$C$50,3,FALSE)))),IF((AND(COUNTA(O138:Q138)=1,Q138&gt;0)),Q138*T138*IF(S138=0,0,IF(S138="Количество в месяц",1,IF(S138="Количество в неделю",4.285,IF(S138="Количество в день",IF(VLOOKUP(D138,'2Рабочее время'!$A$1:$C$50,2,FALSE)&gt;0,VLOOKUP(D138,'2Рабочее время'!$A$1:$C$50,2,FALSE),VLOOKUP(D138,'2Рабочее время'!$A$1:$C$50,3,FALSE)))))),0))))))</f>
        <v>0</v>
      </c>
      <c r="S138" s="91" t="s">
        <v>18</v>
      </c>
      <c r="T138" s="91"/>
      <c r="U138" s="39">
        <v>1</v>
      </c>
      <c r="V138" s="17">
        <f t="shared" si="8"/>
        <v>0</v>
      </c>
      <c r="W138" s="17">
        <f t="shared" si="7"/>
        <v>0</v>
      </c>
    </row>
    <row r="139" spans="4:23" ht="37.5" x14ac:dyDescent="0.25">
      <c r="D139" s="27"/>
      <c r="E139" s="44"/>
      <c r="F139" s="87"/>
      <c r="G139" s="83"/>
      <c r="H139" s="27"/>
      <c r="I139" s="27"/>
      <c r="J139" s="27"/>
      <c r="K139" s="17">
        <f t="shared" si="6"/>
        <v>0</v>
      </c>
      <c r="L139" s="88"/>
      <c r="M139" s="72"/>
      <c r="N139" s="72"/>
      <c r="O139" s="90"/>
      <c r="P139" s="72"/>
      <c r="Q139" s="72"/>
      <c r="R139" s="81">
        <f>IF(OR(COUNTA(L139:N139)&gt;=2,COUNTA(O139:Q139)&gt;=2),"ошибка",(IF((AND(COUNTA(L139:N139)=1,L139&gt;0)),L139*60*VLOOKUP(D139,'2Рабочее время'!$A:$L,4,FALSE)*((IF(VLOOKUP(D139,'2Рабочее время'!$A$1:$C$50,2,FALSE)&gt;0,VLOOKUP(D139,'2Рабочее время'!$A$1:$C$50,2,FALSE),VLOOKUP(D139,'2Рабочее время'!$A$1:$C$50,3,FALSE)))),IF((AND(COUNTA(L139:N139)=1,M139&gt;0)),M139*((IF(VLOOKUP(D139,'2Рабочее время'!$A$1:$C$50,2,FALSE)&gt;0,VLOOKUP(D139,'2Рабочее время'!$A$1:$C$50,2,FALSE),VLOOKUP(D139,'2Рабочее время'!$A$1:$C$50,3,FALSE)))),IF((AND(COUNTA(L139:N139)=1,N139&gt;0)),N139*T139*IF(S139=0,0,IF(S139="Количество в месяц",1,IF(S139="Количество в неделю",4.285,IF(S139="Количество в день",IF(VLOOKUP(D139,'2Рабочее время'!$A$1:$C$50,2,FALSE)&gt;0,VLOOKUP(D139,'2Рабочее время'!$A$1:$C$50,2,FALSE),VLOOKUP(D139,'2Рабочее время'!$A$1:$C$50,3,FALSE)))))),0)))+IF((AND(COUNTA(O139:Q139)=1,O139&gt;0)),O139*60*VLOOKUP(D139,'2Рабочее время'!$A:$L,4,FALSE)*((IF(VLOOKUP(D139,'2Рабочее время'!$A$1:$C$50,2,FALSE)&gt;0,VLOOKUP(D139,'2Рабочее время'!$A$1:$C$50,2,FALSE),VLOOKUP(D139,'2Рабочее время'!$A$1:$C$50,3,FALSE)))),IF((AND(COUNTA(L139:N139)=1,M139&gt;0)),M139*((IF(VLOOKUP(D139,'2Рабочее время'!$A$1:$C$50,2,FALSE)&gt;0,VLOOKUP(D139,'2Рабочее время'!$A$1:$C$50,2,FALSE),VLOOKUP(D139,'2Рабочее время'!$A$1:$C$50,3,FALSE)))),IF((AND(COUNTA(O139:Q139)=1,P139&gt;0)),P139*((IF(VLOOKUP(D139,'2Рабочее время'!$A$1:$C$50,2,FALSE)&gt;0,VLOOKUP(D139,'2Рабочее время'!$A$1:$C$50,2,FALSE),VLOOKUP(D139,'2Рабочее время'!$A$1:$C$50,3,FALSE)))),IF((AND(COUNTA(O139:Q139)=1,Q139&gt;0)),Q139*T139*IF(S139=0,0,IF(S139="Количество в месяц",1,IF(S139="Количество в неделю",4.285,IF(S139="Количество в день",IF(VLOOKUP(D139,'2Рабочее время'!$A$1:$C$50,2,FALSE)&gt;0,VLOOKUP(D139,'2Рабочее время'!$A$1:$C$50,2,FALSE),VLOOKUP(D139,'2Рабочее время'!$A$1:$C$50,3,FALSE)))))),0))))))</f>
        <v>0</v>
      </c>
      <c r="S139" s="91" t="s">
        <v>22</v>
      </c>
      <c r="T139" s="91"/>
      <c r="U139" s="39">
        <v>1</v>
      </c>
      <c r="V139" s="17">
        <f t="shared" si="8"/>
        <v>0</v>
      </c>
      <c r="W139" s="17">
        <f t="shared" si="7"/>
        <v>0</v>
      </c>
    </row>
    <row r="140" spans="4:23" ht="37.5" x14ac:dyDescent="0.25">
      <c r="D140" s="27"/>
      <c r="E140" s="44"/>
      <c r="F140" s="87"/>
      <c r="G140" s="83"/>
      <c r="H140" s="27"/>
      <c r="I140" s="27"/>
      <c r="J140" s="27"/>
      <c r="K140" s="17">
        <f t="shared" si="6"/>
        <v>0</v>
      </c>
      <c r="L140" s="88"/>
      <c r="M140" s="72"/>
      <c r="N140" s="72"/>
      <c r="O140" s="90"/>
      <c r="P140" s="72"/>
      <c r="Q140" s="72"/>
      <c r="R140" s="81">
        <f>IF(OR(COUNTA(L140:N140)&gt;=2,COUNTA(O140:Q140)&gt;=2),"ошибка",(IF((AND(COUNTA(L140:N140)=1,L140&gt;0)),L140*60*VLOOKUP(D140,'2Рабочее время'!$A:$L,4,FALSE)*((IF(VLOOKUP(D140,'2Рабочее время'!$A$1:$C$50,2,FALSE)&gt;0,VLOOKUP(D140,'2Рабочее время'!$A$1:$C$50,2,FALSE),VLOOKUP(D140,'2Рабочее время'!$A$1:$C$50,3,FALSE)))),IF((AND(COUNTA(L140:N140)=1,M140&gt;0)),M140*((IF(VLOOKUP(D140,'2Рабочее время'!$A$1:$C$50,2,FALSE)&gt;0,VLOOKUP(D140,'2Рабочее время'!$A$1:$C$50,2,FALSE),VLOOKUP(D140,'2Рабочее время'!$A$1:$C$50,3,FALSE)))),IF((AND(COUNTA(L140:N140)=1,N140&gt;0)),N140*T140*IF(S140=0,0,IF(S140="Количество в месяц",1,IF(S140="Количество в неделю",4.285,IF(S140="Количество в день",IF(VLOOKUP(D140,'2Рабочее время'!$A$1:$C$50,2,FALSE)&gt;0,VLOOKUP(D140,'2Рабочее время'!$A$1:$C$50,2,FALSE),VLOOKUP(D140,'2Рабочее время'!$A$1:$C$50,3,FALSE)))))),0)))+IF((AND(COUNTA(O140:Q140)=1,O140&gt;0)),O140*60*VLOOKUP(D140,'2Рабочее время'!$A:$L,4,FALSE)*((IF(VLOOKUP(D140,'2Рабочее время'!$A$1:$C$50,2,FALSE)&gt;0,VLOOKUP(D140,'2Рабочее время'!$A$1:$C$50,2,FALSE),VLOOKUP(D140,'2Рабочее время'!$A$1:$C$50,3,FALSE)))),IF((AND(COUNTA(L140:N140)=1,M140&gt;0)),M140*((IF(VLOOKUP(D140,'2Рабочее время'!$A$1:$C$50,2,FALSE)&gt;0,VLOOKUP(D140,'2Рабочее время'!$A$1:$C$50,2,FALSE),VLOOKUP(D140,'2Рабочее время'!$A$1:$C$50,3,FALSE)))),IF((AND(COUNTA(O140:Q140)=1,P140&gt;0)),P140*((IF(VLOOKUP(D140,'2Рабочее время'!$A$1:$C$50,2,FALSE)&gt;0,VLOOKUP(D140,'2Рабочее время'!$A$1:$C$50,2,FALSE),VLOOKUP(D140,'2Рабочее время'!$A$1:$C$50,3,FALSE)))),IF((AND(COUNTA(O140:Q140)=1,Q140&gt;0)),Q140*T140*IF(S140=0,0,IF(S140="Количество в месяц",1,IF(S140="Количество в неделю",4.285,IF(S140="Количество в день",IF(VLOOKUP(D140,'2Рабочее время'!$A$1:$C$50,2,FALSE)&gt;0,VLOOKUP(D140,'2Рабочее время'!$A$1:$C$50,2,FALSE),VLOOKUP(D140,'2Рабочее время'!$A$1:$C$50,3,FALSE)))))),0))))))</f>
        <v>0</v>
      </c>
      <c r="S140" s="91" t="s">
        <v>4</v>
      </c>
      <c r="T140" s="91"/>
      <c r="U140" s="39">
        <v>1</v>
      </c>
      <c r="V140" s="17">
        <f t="shared" si="8"/>
        <v>0</v>
      </c>
      <c r="W140" s="17">
        <f t="shared" si="7"/>
        <v>0</v>
      </c>
    </row>
    <row r="141" spans="4:23" ht="37.5" x14ac:dyDescent="0.25">
      <c r="D141" s="27"/>
      <c r="E141" s="44"/>
      <c r="F141" s="87"/>
      <c r="G141" s="83"/>
      <c r="H141" s="27"/>
      <c r="I141" s="27"/>
      <c r="J141" s="27"/>
      <c r="K141" s="17">
        <f t="shared" si="6"/>
        <v>0</v>
      </c>
      <c r="L141" s="88"/>
      <c r="M141" s="72"/>
      <c r="N141" s="72"/>
      <c r="O141" s="90"/>
      <c r="P141" s="72"/>
      <c r="Q141" s="72"/>
      <c r="R141" s="81">
        <f>IF(OR(COUNTA(L141:N141)&gt;=2,COUNTA(O141:Q141)&gt;=2),"ошибка",(IF((AND(COUNTA(L141:N141)=1,L141&gt;0)),L141*60*VLOOKUP(D141,'2Рабочее время'!$A:$L,4,FALSE)*((IF(VLOOKUP(D141,'2Рабочее время'!$A$1:$C$50,2,FALSE)&gt;0,VLOOKUP(D141,'2Рабочее время'!$A$1:$C$50,2,FALSE),VLOOKUP(D141,'2Рабочее время'!$A$1:$C$50,3,FALSE)))),IF((AND(COUNTA(L141:N141)=1,M141&gt;0)),M141*((IF(VLOOKUP(D141,'2Рабочее время'!$A$1:$C$50,2,FALSE)&gt;0,VLOOKUP(D141,'2Рабочее время'!$A$1:$C$50,2,FALSE),VLOOKUP(D141,'2Рабочее время'!$A$1:$C$50,3,FALSE)))),IF((AND(COUNTA(L141:N141)=1,N141&gt;0)),N141*T141*IF(S141=0,0,IF(S141="Количество в месяц",1,IF(S141="Количество в неделю",4.285,IF(S141="Количество в день",IF(VLOOKUP(D141,'2Рабочее время'!$A$1:$C$50,2,FALSE)&gt;0,VLOOKUP(D141,'2Рабочее время'!$A$1:$C$50,2,FALSE),VLOOKUP(D141,'2Рабочее время'!$A$1:$C$50,3,FALSE)))))),0)))+IF((AND(COUNTA(O141:Q141)=1,O141&gt;0)),O141*60*VLOOKUP(D141,'2Рабочее время'!$A:$L,4,FALSE)*((IF(VLOOKUP(D141,'2Рабочее время'!$A$1:$C$50,2,FALSE)&gt;0,VLOOKUP(D141,'2Рабочее время'!$A$1:$C$50,2,FALSE),VLOOKUP(D141,'2Рабочее время'!$A$1:$C$50,3,FALSE)))),IF((AND(COUNTA(L141:N141)=1,M141&gt;0)),M141*((IF(VLOOKUP(D141,'2Рабочее время'!$A$1:$C$50,2,FALSE)&gt;0,VLOOKUP(D141,'2Рабочее время'!$A$1:$C$50,2,FALSE),VLOOKUP(D141,'2Рабочее время'!$A$1:$C$50,3,FALSE)))),IF((AND(COUNTA(O141:Q141)=1,P141&gt;0)),P141*((IF(VLOOKUP(D141,'2Рабочее время'!$A$1:$C$50,2,FALSE)&gt;0,VLOOKUP(D141,'2Рабочее время'!$A$1:$C$50,2,FALSE),VLOOKUP(D141,'2Рабочее время'!$A$1:$C$50,3,FALSE)))),IF((AND(COUNTA(O141:Q141)=1,Q141&gt;0)),Q141*T141*IF(S141=0,0,IF(S141="Количество в месяц",1,IF(S141="Количество в неделю",4.285,IF(S141="Количество в день",IF(VLOOKUP(D141,'2Рабочее время'!$A$1:$C$50,2,FALSE)&gt;0,VLOOKUP(D141,'2Рабочее время'!$A$1:$C$50,2,FALSE),VLOOKUP(D141,'2Рабочее время'!$A$1:$C$50,3,FALSE)))))),0))))))</f>
        <v>0</v>
      </c>
      <c r="S141" s="91" t="s">
        <v>4</v>
      </c>
      <c r="T141" s="91"/>
      <c r="U141" s="39">
        <v>1</v>
      </c>
      <c r="V141" s="17">
        <f t="shared" si="8"/>
        <v>0</v>
      </c>
      <c r="W141" s="17">
        <f t="shared" si="7"/>
        <v>0</v>
      </c>
    </row>
    <row r="142" spans="4:23" ht="37.5" x14ac:dyDescent="0.25">
      <c r="D142" s="27"/>
      <c r="E142" s="44"/>
      <c r="F142" s="87"/>
      <c r="G142" s="83"/>
      <c r="H142" s="27"/>
      <c r="I142" s="27"/>
      <c r="J142" s="27"/>
      <c r="K142" s="17">
        <f t="shared" si="6"/>
        <v>0</v>
      </c>
      <c r="L142" s="88"/>
      <c r="M142" s="72"/>
      <c r="N142" s="72"/>
      <c r="O142" s="90"/>
      <c r="P142" s="72"/>
      <c r="Q142" s="72"/>
      <c r="R142" s="81">
        <f>IF(OR(COUNTA(L142:N142)&gt;=2,COUNTA(O142:Q142)&gt;=2),"ошибка",(IF((AND(COUNTA(L142:N142)=1,L142&gt;0)),L142*60*VLOOKUP(D142,'2Рабочее время'!$A:$L,4,FALSE)*((IF(VLOOKUP(D142,'2Рабочее время'!$A$1:$C$50,2,FALSE)&gt;0,VLOOKUP(D142,'2Рабочее время'!$A$1:$C$50,2,FALSE),VLOOKUP(D142,'2Рабочее время'!$A$1:$C$50,3,FALSE)))),IF((AND(COUNTA(L142:N142)=1,M142&gt;0)),M142*((IF(VLOOKUP(D142,'2Рабочее время'!$A$1:$C$50,2,FALSE)&gt;0,VLOOKUP(D142,'2Рабочее время'!$A$1:$C$50,2,FALSE),VLOOKUP(D142,'2Рабочее время'!$A$1:$C$50,3,FALSE)))),IF((AND(COUNTA(L142:N142)=1,N142&gt;0)),N142*T142*IF(S142=0,0,IF(S142="Количество в месяц",1,IF(S142="Количество в неделю",4.285,IF(S142="Количество в день",IF(VLOOKUP(D142,'2Рабочее время'!$A$1:$C$50,2,FALSE)&gt;0,VLOOKUP(D142,'2Рабочее время'!$A$1:$C$50,2,FALSE),VLOOKUP(D142,'2Рабочее время'!$A$1:$C$50,3,FALSE)))))),0)))+IF((AND(COUNTA(O142:Q142)=1,O142&gt;0)),O142*60*VLOOKUP(D142,'2Рабочее время'!$A:$L,4,FALSE)*((IF(VLOOKUP(D142,'2Рабочее время'!$A$1:$C$50,2,FALSE)&gt;0,VLOOKUP(D142,'2Рабочее время'!$A$1:$C$50,2,FALSE),VLOOKUP(D142,'2Рабочее время'!$A$1:$C$50,3,FALSE)))),IF((AND(COUNTA(L142:N142)=1,M142&gt;0)),M142*((IF(VLOOKUP(D142,'2Рабочее время'!$A$1:$C$50,2,FALSE)&gt;0,VLOOKUP(D142,'2Рабочее время'!$A$1:$C$50,2,FALSE),VLOOKUP(D142,'2Рабочее время'!$A$1:$C$50,3,FALSE)))),IF((AND(COUNTA(O142:Q142)=1,P142&gt;0)),P142*((IF(VLOOKUP(D142,'2Рабочее время'!$A$1:$C$50,2,FALSE)&gt;0,VLOOKUP(D142,'2Рабочее время'!$A$1:$C$50,2,FALSE),VLOOKUP(D142,'2Рабочее время'!$A$1:$C$50,3,FALSE)))),IF((AND(COUNTA(O142:Q142)=1,Q142&gt;0)),Q142*T142*IF(S142=0,0,IF(S142="Количество в месяц",1,IF(S142="Количество в неделю",4.285,IF(S142="Количество в день",IF(VLOOKUP(D142,'2Рабочее время'!$A$1:$C$50,2,FALSE)&gt;0,VLOOKUP(D142,'2Рабочее время'!$A$1:$C$50,2,FALSE),VLOOKUP(D142,'2Рабочее время'!$A$1:$C$50,3,FALSE)))))),0))))))</f>
        <v>0</v>
      </c>
      <c r="S142" s="91" t="s">
        <v>4</v>
      </c>
      <c r="T142" s="91"/>
      <c r="U142" s="39">
        <v>1</v>
      </c>
      <c r="V142" s="17">
        <f t="shared" si="8"/>
        <v>0</v>
      </c>
      <c r="W142" s="17">
        <f t="shared" si="7"/>
        <v>0</v>
      </c>
    </row>
    <row r="143" spans="4:23" ht="37.5" x14ac:dyDescent="0.25">
      <c r="D143" s="27"/>
      <c r="E143" s="44"/>
      <c r="F143" s="87"/>
      <c r="G143" s="83"/>
      <c r="H143" s="27"/>
      <c r="I143" s="27"/>
      <c r="J143" s="27"/>
      <c r="K143" s="17">
        <f t="shared" si="6"/>
        <v>0</v>
      </c>
      <c r="L143" s="88"/>
      <c r="M143" s="72"/>
      <c r="N143" s="72"/>
      <c r="O143" s="90"/>
      <c r="P143" s="72"/>
      <c r="Q143" s="72"/>
      <c r="R143" s="81">
        <f>IF(OR(COUNTA(L143:N143)&gt;=2,COUNTA(O143:Q143)&gt;=2),"ошибка",(IF((AND(COUNTA(L143:N143)=1,L143&gt;0)),L143*60*VLOOKUP(D143,'2Рабочее время'!$A:$L,4,FALSE)*((IF(VLOOKUP(D143,'2Рабочее время'!$A$1:$C$50,2,FALSE)&gt;0,VLOOKUP(D143,'2Рабочее время'!$A$1:$C$50,2,FALSE),VLOOKUP(D143,'2Рабочее время'!$A$1:$C$50,3,FALSE)))),IF((AND(COUNTA(L143:N143)=1,M143&gt;0)),M143*((IF(VLOOKUP(D143,'2Рабочее время'!$A$1:$C$50,2,FALSE)&gt;0,VLOOKUP(D143,'2Рабочее время'!$A$1:$C$50,2,FALSE),VLOOKUP(D143,'2Рабочее время'!$A$1:$C$50,3,FALSE)))),IF((AND(COUNTA(L143:N143)=1,N143&gt;0)),N143*T143*IF(S143=0,0,IF(S143="Количество в месяц",1,IF(S143="Количество в неделю",4.285,IF(S143="Количество в день",IF(VLOOKUP(D143,'2Рабочее время'!$A$1:$C$50,2,FALSE)&gt;0,VLOOKUP(D143,'2Рабочее время'!$A$1:$C$50,2,FALSE),VLOOKUP(D143,'2Рабочее время'!$A$1:$C$50,3,FALSE)))))),0)))+IF((AND(COUNTA(O143:Q143)=1,O143&gt;0)),O143*60*VLOOKUP(D143,'2Рабочее время'!$A:$L,4,FALSE)*((IF(VLOOKUP(D143,'2Рабочее время'!$A$1:$C$50,2,FALSE)&gt;0,VLOOKUP(D143,'2Рабочее время'!$A$1:$C$50,2,FALSE),VLOOKUP(D143,'2Рабочее время'!$A$1:$C$50,3,FALSE)))),IF((AND(COUNTA(L143:N143)=1,M143&gt;0)),M143*((IF(VLOOKUP(D143,'2Рабочее время'!$A$1:$C$50,2,FALSE)&gt;0,VLOOKUP(D143,'2Рабочее время'!$A$1:$C$50,2,FALSE),VLOOKUP(D143,'2Рабочее время'!$A$1:$C$50,3,FALSE)))),IF((AND(COUNTA(O143:Q143)=1,P143&gt;0)),P143*((IF(VLOOKUP(D143,'2Рабочее время'!$A$1:$C$50,2,FALSE)&gt;0,VLOOKUP(D143,'2Рабочее время'!$A$1:$C$50,2,FALSE),VLOOKUP(D143,'2Рабочее время'!$A$1:$C$50,3,FALSE)))),IF((AND(COUNTA(O143:Q143)=1,Q143&gt;0)),Q143*T143*IF(S143=0,0,IF(S143="Количество в месяц",1,IF(S143="Количество в неделю",4.285,IF(S143="Количество в день",IF(VLOOKUP(D143,'2Рабочее время'!$A$1:$C$50,2,FALSE)&gt;0,VLOOKUP(D143,'2Рабочее время'!$A$1:$C$50,2,FALSE),VLOOKUP(D143,'2Рабочее время'!$A$1:$C$50,3,FALSE)))))),0))))))</f>
        <v>0</v>
      </c>
      <c r="S143" s="91" t="s">
        <v>4</v>
      </c>
      <c r="T143" s="91"/>
      <c r="U143" s="39">
        <v>1</v>
      </c>
      <c r="V143" s="17">
        <f t="shared" si="8"/>
        <v>0</v>
      </c>
      <c r="W143" s="17">
        <f t="shared" si="7"/>
        <v>0</v>
      </c>
    </row>
    <row r="144" spans="4:23" ht="37.5" x14ac:dyDescent="0.25">
      <c r="D144" s="27"/>
      <c r="E144" s="44"/>
      <c r="F144" s="87"/>
      <c r="G144" s="83"/>
      <c r="H144" s="27"/>
      <c r="I144" s="27"/>
      <c r="J144" s="27"/>
      <c r="K144" s="17">
        <f t="shared" si="6"/>
        <v>0</v>
      </c>
      <c r="L144" s="88"/>
      <c r="M144" s="72"/>
      <c r="N144" s="72"/>
      <c r="O144" s="90"/>
      <c r="P144" s="72"/>
      <c r="Q144" s="72"/>
      <c r="R144" s="81">
        <f>IF(OR(COUNTA(L144:N144)&gt;=2,COUNTA(O144:Q144)&gt;=2),"ошибка",(IF((AND(COUNTA(L144:N144)=1,L144&gt;0)),L144*60*VLOOKUP(D144,'2Рабочее время'!$A:$L,4,FALSE)*((IF(VLOOKUP(D144,'2Рабочее время'!$A$1:$C$50,2,FALSE)&gt;0,VLOOKUP(D144,'2Рабочее время'!$A$1:$C$50,2,FALSE),VLOOKUP(D144,'2Рабочее время'!$A$1:$C$50,3,FALSE)))),IF((AND(COUNTA(L144:N144)=1,M144&gt;0)),M144*((IF(VLOOKUP(D144,'2Рабочее время'!$A$1:$C$50,2,FALSE)&gt;0,VLOOKUP(D144,'2Рабочее время'!$A$1:$C$50,2,FALSE),VLOOKUP(D144,'2Рабочее время'!$A$1:$C$50,3,FALSE)))),IF((AND(COUNTA(L144:N144)=1,N144&gt;0)),N144*T144*IF(S144=0,0,IF(S144="Количество в месяц",1,IF(S144="Количество в неделю",4.285,IF(S144="Количество в день",IF(VLOOKUP(D144,'2Рабочее время'!$A$1:$C$50,2,FALSE)&gt;0,VLOOKUP(D144,'2Рабочее время'!$A$1:$C$50,2,FALSE),VLOOKUP(D144,'2Рабочее время'!$A$1:$C$50,3,FALSE)))))),0)))+IF((AND(COUNTA(O144:Q144)=1,O144&gt;0)),O144*60*VLOOKUP(D144,'2Рабочее время'!$A:$L,4,FALSE)*((IF(VLOOKUP(D144,'2Рабочее время'!$A$1:$C$50,2,FALSE)&gt;0,VLOOKUP(D144,'2Рабочее время'!$A$1:$C$50,2,FALSE),VLOOKUP(D144,'2Рабочее время'!$A$1:$C$50,3,FALSE)))),IF((AND(COUNTA(L144:N144)=1,M144&gt;0)),M144*((IF(VLOOKUP(D144,'2Рабочее время'!$A$1:$C$50,2,FALSE)&gt;0,VLOOKUP(D144,'2Рабочее время'!$A$1:$C$50,2,FALSE),VLOOKUP(D144,'2Рабочее время'!$A$1:$C$50,3,FALSE)))),IF((AND(COUNTA(O144:Q144)=1,P144&gt;0)),P144*((IF(VLOOKUP(D144,'2Рабочее время'!$A$1:$C$50,2,FALSE)&gt;0,VLOOKUP(D144,'2Рабочее время'!$A$1:$C$50,2,FALSE),VLOOKUP(D144,'2Рабочее время'!$A$1:$C$50,3,FALSE)))),IF((AND(COUNTA(O144:Q144)=1,Q144&gt;0)),Q144*T144*IF(S144=0,0,IF(S144="Количество в месяц",1,IF(S144="Количество в неделю",4.285,IF(S144="Количество в день",IF(VLOOKUP(D144,'2Рабочее время'!$A$1:$C$50,2,FALSE)&gt;0,VLOOKUP(D144,'2Рабочее время'!$A$1:$C$50,2,FALSE),VLOOKUP(D144,'2Рабочее время'!$A$1:$C$50,3,FALSE)))))),0))))))</f>
        <v>0</v>
      </c>
      <c r="S144" s="91" t="s">
        <v>4</v>
      </c>
      <c r="T144" s="91"/>
      <c r="U144" s="39">
        <v>1</v>
      </c>
      <c r="V144" s="17">
        <f t="shared" si="8"/>
        <v>0</v>
      </c>
      <c r="W144" s="17">
        <f t="shared" si="7"/>
        <v>0</v>
      </c>
    </row>
    <row r="145" spans="4:23" ht="37.5" x14ac:dyDescent="0.25">
      <c r="D145" s="27"/>
      <c r="E145" s="44"/>
      <c r="F145" s="87"/>
      <c r="G145" s="83"/>
      <c r="H145" s="27"/>
      <c r="I145" s="27"/>
      <c r="J145" s="27"/>
      <c r="K145" s="17">
        <f t="shared" ref="K145:K208" si="9">(3*I145+2*J145)/5*IF(E145=0,1,E145)</f>
        <v>0</v>
      </c>
      <c r="L145" s="88"/>
      <c r="M145" s="72"/>
      <c r="N145" s="72"/>
      <c r="O145" s="90"/>
      <c r="P145" s="72"/>
      <c r="Q145" s="72"/>
      <c r="R145" s="81">
        <f>IF(OR(COUNTA(L145:N145)&gt;=2,COUNTA(O145:Q145)&gt;=2),"ошибка",(IF((AND(COUNTA(L145:N145)=1,L145&gt;0)),L145*60*VLOOKUP(D145,'2Рабочее время'!$A:$L,4,FALSE)*((IF(VLOOKUP(D145,'2Рабочее время'!$A$1:$C$50,2,FALSE)&gt;0,VLOOKUP(D145,'2Рабочее время'!$A$1:$C$50,2,FALSE),VLOOKUP(D145,'2Рабочее время'!$A$1:$C$50,3,FALSE)))),IF((AND(COUNTA(L145:N145)=1,M145&gt;0)),M145*((IF(VLOOKUP(D145,'2Рабочее время'!$A$1:$C$50,2,FALSE)&gt;0,VLOOKUP(D145,'2Рабочее время'!$A$1:$C$50,2,FALSE),VLOOKUP(D145,'2Рабочее время'!$A$1:$C$50,3,FALSE)))),IF((AND(COUNTA(L145:N145)=1,N145&gt;0)),N145*T145*IF(S145=0,0,IF(S145="Количество в месяц",1,IF(S145="Количество в неделю",4.285,IF(S145="Количество в день",IF(VLOOKUP(D145,'2Рабочее время'!$A$1:$C$50,2,FALSE)&gt;0,VLOOKUP(D145,'2Рабочее время'!$A$1:$C$50,2,FALSE),VLOOKUP(D145,'2Рабочее время'!$A$1:$C$50,3,FALSE)))))),0)))+IF((AND(COUNTA(O145:Q145)=1,O145&gt;0)),O145*60*VLOOKUP(D145,'2Рабочее время'!$A:$L,4,FALSE)*((IF(VLOOKUP(D145,'2Рабочее время'!$A$1:$C$50,2,FALSE)&gt;0,VLOOKUP(D145,'2Рабочее время'!$A$1:$C$50,2,FALSE),VLOOKUP(D145,'2Рабочее время'!$A$1:$C$50,3,FALSE)))),IF((AND(COUNTA(L145:N145)=1,M145&gt;0)),M145*((IF(VLOOKUP(D145,'2Рабочее время'!$A$1:$C$50,2,FALSE)&gt;0,VLOOKUP(D145,'2Рабочее время'!$A$1:$C$50,2,FALSE),VLOOKUP(D145,'2Рабочее время'!$A$1:$C$50,3,FALSE)))),IF((AND(COUNTA(O145:Q145)=1,P145&gt;0)),P145*((IF(VLOOKUP(D145,'2Рабочее время'!$A$1:$C$50,2,FALSE)&gt;0,VLOOKUP(D145,'2Рабочее время'!$A$1:$C$50,2,FALSE),VLOOKUP(D145,'2Рабочее время'!$A$1:$C$50,3,FALSE)))),IF((AND(COUNTA(O145:Q145)=1,Q145&gt;0)),Q145*T145*IF(S145=0,0,IF(S145="Количество в месяц",1,IF(S145="Количество в неделю",4.285,IF(S145="Количество в день",IF(VLOOKUP(D145,'2Рабочее время'!$A$1:$C$50,2,FALSE)&gt;0,VLOOKUP(D145,'2Рабочее время'!$A$1:$C$50,2,FALSE),VLOOKUP(D145,'2Рабочее время'!$A$1:$C$50,3,FALSE)))))),0))))))</f>
        <v>0</v>
      </c>
      <c r="S145" s="91" t="s">
        <v>4</v>
      </c>
      <c r="T145" s="91"/>
      <c r="U145" s="39">
        <v>1</v>
      </c>
      <c r="V145" s="17">
        <f t="shared" si="8"/>
        <v>0</v>
      </c>
      <c r="W145" s="17">
        <f t="shared" ref="W145:W208" si="10">V145/60</f>
        <v>0</v>
      </c>
    </row>
    <row r="146" spans="4:23" ht="37.5" x14ac:dyDescent="0.25">
      <c r="D146" s="27"/>
      <c r="E146" s="44"/>
      <c r="F146" s="87"/>
      <c r="G146" s="83"/>
      <c r="H146" s="27"/>
      <c r="I146" s="27"/>
      <c r="J146" s="27"/>
      <c r="K146" s="17">
        <f t="shared" si="9"/>
        <v>0</v>
      </c>
      <c r="L146" s="88"/>
      <c r="M146" s="72"/>
      <c r="N146" s="72"/>
      <c r="O146" s="90"/>
      <c r="P146" s="72"/>
      <c r="Q146" s="72"/>
      <c r="R146" s="81">
        <f>IF(OR(COUNTA(L146:N146)&gt;=2,COUNTA(O146:Q146)&gt;=2),"ошибка",(IF((AND(COUNTA(L146:N146)=1,L146&gt;0)),L146*60*VLOOKUP(D146,'2Рабочее время'!$A:$L,4,FALSE)*((IF(VLOOKUP(D146,'2Рабочее время'!$A$1:$C$50,2,FALSE)&gt;0,VLOOKUP(D146,'2Рабочее время'!$A$1:$C$50,2,FALSE),VLOOKUP(D146,'2Рабочее время'!$A$1:$C$50,3,FALSE)))),IF((AND(COUNTA(L146:N146)=1,M146&gt;0)),M146*((IF(VLOOKUP(D146,'2Рабочее время'!$A$1:$C$50,2,FALSE)&gt;0,VLOOKUP(D146,'2Рабочее время'!$A$1:$C$50,2,FALSE),VLOOKUP(D146,'2Рабочее время'!$A$1:$C$50,3,FALSE)))),IF((AND(COUNTA(L146:N146)=1,N146&gt;0)),N146*T146*IF(S146=0,0,IF(S146="Количество в месяц",1,IF(S146="Количество в неделю",4.285,IF(S146="Количество в день",IF(VLOOKUP(D146,'2Рабочее время'!$A$1:$C$50,2,FALSE)&gt;0,VLOOKUP(D146,'2Рабочее время'!$A$1:$C$50,2,FALSE),VLOOKUP(D146,'2Рабочее время'!$A$1:$C$50,3,FALSE)))))),0)))+IF((AND(COUNTA(O146:Q146)=1,O146&gt;0)),O146*60*VLOOKUP(D146,'2Рабочее время'!$A:$L,4,FALSE)*((IF(VLOOKUP(D146,'2Рабочее время'!$A$1:$C$50,2,FALSE)&gt;0,VLOOKUP(D146,'2Рабочее время'!$A$1:$C$50,2,FALSE),VLOOKUP(D146,'2Рабочее время'!$A$1:$C$50,3,FALSE)))),IF((AND(COUNTA(L146:N146)=1,M146&gt;0)),M146*((IF(VLOOKUP(D146,'2Рабочее время'!$A$1:$C$50,2,FALSE)&gt;0,VLOOKUP(D146,'2Рабочее время'!$A$1:$C$50,2,FALSE),VLOOKUP(D146,'2Рабочее время'!$A$1:$C$50,3,FALSE)))),IF((AND(COUNTA(O146:Q146)=1,P146&gt;0)),P146*((IF(VLOOKUP(D146,'2Рабочее время'!$A$1:$C$50,2,FALSE)&gt;0,VLOOKUP(D146,'2Рабочее время'!$A$1:$C$50,2,FALSE),VLOOKUP(D146,'2Рабочее время'!$A$1:$C$50,3,FALSE)))),IF((AND(COUNTA(O146:Q146)=1,Q146&gt;0)),Q146*T146*IF(S146=0,0,IF(S146="Количество в месяц",1,IF(S146="Количество в неделю",4.285,IF(S146="Количество в день",IF(VLOOKUP(D146,'2Рабочее время'!$A$1:$C$50,2,FALSE)&gt;0,VLOOKUP(D146,'2Рабочее время'!$A$1:$C$50,2,FALSE),VLOOKUP(D146,'2Рабочее время'!$A$1:$C$50,3,FALSE)))))),0))))))</f>
        <v>0</v>
      </c>
      <c r="S146" s="91" t="s">
        <v>4</v>
      </c>
      <c r="T146" s="91"/>
      <c r="U146" s="39">
        <v>1</v>
      </c>
      <c r="V146" s="17">
        <f t="shared" si="8"/>
        <v>0</v>
      </c>
      <c r="W146" s="17">
        <f t="shared" si="10"/>
        <v>0</v>
      </c>
    </row>
    <row r="147" spans="4:23" ht="37.5" x14ac:dyDescent="0.25">
      <c r="D147" s="27"/>
      <c r="E147" s="44"/>
      <c r="F147" s="87"/>
      <c r="G147" s="83"/>
      <c r="H147" s="27"/>
      <c r="I147" s="27"/>
      <c r="J147" s="27"/>
      <c r="K147" s="17">
        <f t="shared" si="9"/>
        <v>0</v>
      </c>
      <c r="L147" s="88"/>
      <c r="M147" s="72"/>
      <c r="N147" s="72"/>
      <c r="O147" s="90"/>
      <c r="P147" s="72"/>
      <c r="Q147" s="72"/>
      <c r="R147" s="81">
        <f>IF(OR(COUNTA(L147:N147)&gt;=2,COUNTA(O147:Q147)&gt;=2),"ошибка",(IF((AND(COUNTA(L147:N147)=1,L147&gt;0)),L147*60*VLOOKUP(D147,'2Рабочее время'!$A:$L,4,FALSE)*((IF(VLOOKUP(D147,'2Рабочее время'!$A$1:$C$50,2,FALSE)&gt;0,VLOOKUP(D147,'2Рабочее время'!$A$1:$C$50,2,FALSE),VLOOKUP(D147,'2Рабочее время'!$A$1:$C$50,3,FALSE)))),IF((AND(COUNTA(L147:N147)=1,M147&gt;0)),M147*((IF(VLOOKUP(D147,'2Рабочее время'!$A$1:$C$50,2,FALSE)&gt;0,VLOOKUP(D147,'2Рабочее время'!$A$1:$C$50,2,FALSE),VLOOKUP(D147,'2Рабочее время'!$A$1:$C$50,3,FALSE)))),IF((AND(COUNTA(L147:N147)=1,N147&gt;0)),N147*T147*IF(S147=0,0,IF(S147="Количество в месяц",1,IF(S147="Количество в неделю",4.285,IF(S147="Количество в день",IF(VLOOKUP(D147,'2Рабочее время'!$A$1:$C$50,2,FALSE)&gt;0,VLOOKUP(D147,'2Рабочее время'!$A$1:$C$50,2,FALSE),VLOOKUP(D147,'2Рабочее время'!$A$1:$C$50,3,FALSE)))))),0)))+IF((AND(COUNTA(O147:Q147)=1,O147&gt;0)),O147*60*VLOOKUP(D147,'2Рабочее время'!$A:$L,4,FALSE)*((IF(VLOOKUP(D147,'2Рабочее время'!$A$1:$C$50,2,FALSE)&gt;0,VLOOKUP(D147,'2Рабочее время'!$A$1:$C$50,2,FALSE),VLOOKUP(D147,'2Рабочее время'!$A$1:$C$50,3,FALSE)))),IF((AND(COUNTA(L147:N147)=1,M147&gt;0)),M147*((IF(VLOOKUP(D147,'2Рабочее время'!$A$1:$C$50,2,FALSE)&gt;0,VLOOKUP(D147,'2Рабочее время'!$A$1:$C$50,2,FALSE),VLOOKUP(D147,'2Рабочее время'!$A$1:$C$50,3,FALSE)))),IF((AND(COUNTA(O147:Q147)=1,P147&gt;0)),P147*((IF(VLOOKUP(D147,'2Рабочее время'!$A$1:$C$50,2,FALSE)&gt;0,VLOOKUP(D147,'2Рабочее время'!$A$1:$C$50,2,FALSE),VLOOKUP(D147,'2Рабочее время'!$A$1:$C$50,3,FALSE)))),IF((AND(COUNTA(O147:Q147)=1,Q147&gt;0)),Q147*T147*IF(S147=0,0,IF(S147="Количество в месяц",1,IF(S147="Количество в неделю",4.285,IF(S147="Количество в день",IF(VLOOKUP(D147,'2Рабочее время'!$A$1:$C$50,2,FALSE)&gt;0,VLOOKUP(D147,'2Рабочее время'!$A$1:$C$50,2,FALSE),VLOOKUP(D147,'2Рабочее время'!$A$1:$C$50,3,FALSE)))))),0))))))</f>
        <v>0</v>
      </c>
      <c r="S147" s="91" t="s">
        <v>4</v>
      </c>
      <c r="T147" s="91"/>
      <c r="U147" s="39">
        <v>1</v>
      </c>
      <c r="V147" s="17">
        <f t="shared" si="8"/>
        <v>0</v>
      </c>
      <c r="W147" s="17">
        <f t="shared" si="10"/>
        <v>0</v>
      </c>
    </row>
    <row r="148" spans="4:23" ht="37.5" x14ac:dyDescent="0.25">
      <c r="D148" s="27"/>
      <c r="E148" s="44"/>
      <c r="F148" s="87"/>
      <c r="G148" s="83"/>
      <c r="H148" s="27"/>
      <c r="I148" s="27"/>
      <c r="J148" s="27"/>
      <c r="K148" s="17">
        <f t="shared" si="9"/>
        <v>0</v>
      </c>
      <c r="L148" s="88"/>
      <c r="M148" s="72"/>
      <c r="N148" s="72"/>
      <c r="O148" s="90"/>
      <c r="P148" s="72"/>
      <c r="Q148" s="72"/>
      <c r="R148" s="81">
        <f>IF(OR(COUNTA(L148:N148)&gt;=2,COUNTA(O148:Q148)&gt;=2),"ошибка",(IF((AND(COUNTA(L148:N148)=1,L148&gt;0)),L148*60*VLOOKUP(D148,'2Рабочее время'!$A:$L,4,FALSE)*((IF(VLOOKUP(D148,'2Рабочее время'!$A$1:$C$50,2,FALSE)&gt;0,VLOOKUP(D148,'2Рабочее время'!$A$1:$C$50,2,FALSE),VLOOKUP(D148,'2Рабочее время'!$A$1:$C$50,3,FALSE)))),IF((AND(COUNTA(L148:N148)=1,M148&gt;0)),M148*((IF(VLOOKUP(D148,'2Рабочее время'!$A$1:$C$50,2,FALSE)&gt;0,VLOOKUP(D148,'2Рабочее время'!$A$1:$C$50,2,FALSE),VLOOKUP(D148,'2Рабочее время'!$A$1:$C$50,3,FALSE)))),IF((AND(COUNTA(L148:N148)=1,N148&gt;0)),N148*T148*IF(S148=0,0,IF(S148="Количество в месяц",1,IF(S148="Количество в неделю",4.285,IF(S148="Количество в день",IF(VLOOKUP(D148,'2Рабочее время'!$A$1:$C$50,2,FALSE)&gt;0,VLOOKUP(D148,'2Рабочее время'!$A$1:$C$50,2,FALSE),VLOOKUP(D148,'2Рабочее время'!$A$1:$C$50,3,FALSE)))))),0)))+IF((AND(COUNTA(O148:Q148)=1,O148&gt;0)),O148*60*VLOOKUP(D148,'2Рабочее время'!$A:$L,4,FALSE)*((IF(VLOOKUP(D148,'2Рабочее время'!$A$1:$C$50,2,FALSE)&gt;0,VLOOKUP(D148,'2Рабочее время'!$A$1:$C$50,2,FALSE),VLOOKUP(D148,'2Рабочее время'!$A$1:$C$50,3,FALSE)))),IF((AND(COUNTA(L148:N148)=1,M148&gt;0)),M148*((IF(VLOOKUP(D148,'2Рабочее время'!$A$1:$C$50,2,FALSE)&gt;0,VLOOKUP(D148,'2Рабочее время'!$A$1:$C$50,2,FALSE),VLOOKUP(D148,'2Рабочее время'!$A$1:$C$50,3,FALSE)))),IF((AND(COUNTA(O148:Q148)=1,P148&gt;0)),P148*((IF(VLOOKUP(D148,'2Рабочее время'!$A$1:$C$50,2,FALSE)&gt;0,VLOOKUP(D148,'2Рабочее время'!$A$1:$C$50,2,FALSE),VLOOKUP(D148,'2Рабочее время'!$A$1:$C$50,3,FALSE)))),IF((AND(COUNTA(O148:Q148)=1,Q148&gt;0)),Q148*T148*IF(S148=0,0,IF(S148="Количество в месяц",1,IF(S148="Количество в неделю",4.285,IF(S148="Количество в день",IF(VLOOKUP(D148,'2Рабочее время'!$A$1:$C$50,2,FALSE)&gt;0,VLOOKUP(D148,'2Рабочее время'!$A$1:$C$50,2,FALSE),VLOOKUP(D148,'2Рабочее время'!$A$1:$C$50,3,FALSE)))))),0))))))</f>
        <v>0</v>
      </c>
      <c r="S148" s="91" t="s">
        <v>4</v>
      </c>
      <c r="T148" s="91"/>
      <c r="U148" s="39">
        <v>1</v>
      </c>
      <c r="V148" s="17">
        <f t="shared" si="8"/>
        <v>0</v>
      </c>
      <c r="W148" s="17">
        <f t="shared" si="10"/>
        <v>0</v>
      </c>
    </row>
    <row r="149" spans="4:23" ht="37.5" x14ac:dyDescent="0.25">
      <c r="D149" s="27"/>
      <c r="E149" s="44"/>
      <c r="F149" s="83"/>
      <c r="G149" s="83"/>
      <c r="H149" s="27"/>
      <c r="I149" s="27"/>
      <c r="J149" s="27"/>
      <c r="K149" s="17">
        <f t="shared" si="9"/>
        <v>0</v>
      </c>
      <c r="L149" s="88"/>
      <c r="M149" s="72"/>
      <c r="N149" s="72"/>
      <c r="O149" s="90"/>
      <c r="P149" s="72"/>
      <c r="Q149" s="72"/>
      <c r="R149" s="81">
        <f>IF(OR(COUNTA(L149:N149)&gt;=2,COUNTA(O149:Q149)&gt;=2),"ошибка",(IF((AND(COUNTA(L149:N149)=1,L149&gt;0)),L149*60*VLOOKUP(D149,'2Рабочее время'!$A:$L,4,FALSE)*((IF(VLOOKUP(D149,'2Рабочее время'!$A$1:$C$50,2,FALSE)&gt;0,VLOOKUP(D149,'2Рабочее время'!$A$1:$C$50,2,FALSE),VLOOKUP(D149,'2Рабочее время'!$A$1:$C$50,3,FALSE)))),IF((AND(COUNTA(L149:N149)=1,M149&gt;0)),M149*((IF(VLOOKUP(D149,'2Рабочее время'!$A$1:$C$50,2,FALSE)&gt;0,VLOOKUP(D149,'2Рабочее время'!$A$1:$C$50,2,FALSE),VLOOKUP(D149,'2Рабочее время'!$A$1:$C$50,3,FALSE)))),IF((AND(COUNTA(L149:N149)=1,N149&gt;0)),N149*T149*IF(S149=0,0,IF(S149="Количество в месяц",1,IF(S149="Количество в неделю",4.285,IF(S149="Количество в день",IF(VLOOKUP(D149,'2Рабочее время'!$A$1:$C$50,2,FALSE)&gt;0,VLOOKUP(D149,'2Рабочее время'!$A$1:$C$50,2,FALSE),VLOOKUP(D149,'2Рабочее время'!$A$1:$C$50,3,FALSE)))))),0)))+IF((AND(COUNTA(O149:Q149)=1,O149&gt;0)),O149*60*VLOOKUP(D149,'2Рабочее время'!$A:$L,4,FALSE)*((IF(VLOOKUP(D149,'2Рабочее время'!$A$1:$C$50,2,FALSE)&gt;0,VLOOKUP(D149,'2Рабочее время'!$A$1:$C$50,2,FALSE),VLOOKUP(D149,'2Рабочее время'!$A$1:$C$50,3,FALSE)))),IF((AND(COUNTA(L149:N149)=1,M149&gt;0)),M149*((IF(VLOOKUP(D149,'2Рабочее время'!$A$1:$C$50,2,FALSE)&gt;0,VLOOKUP(D149,'2Рабочее время'!$A$1:$C$50,2,FALSE),VLOOKUP(D149,'2Рабочее время'!$A$1:$C$50,3,FALSE)))),IF((AND(COUNTA(O149:Q149)=1,P149&gt;0)),P149*((IF(VLOOKUP(D149,'2Рабочее время'!$A$1:$C$50,2,FALSE)&gt;0,VLOOKUP(D149,'2Рабочее время'!$A$1:$C$50,2,FALSE),VLOOKUP(D149,'2Рабочее время'!$A$1:$C$50,3,FALSE)))),IF((AND(COUNTA(O149:Q149)=1,Q149&gt;0)),Q149*T149*IF(S149=0,0,IF(S149="Количество в месяц",1,IF(S149="Количество в неделю",4.285,IF(S149="Количество в день",IF(VLOOKUP(D149,'2Рабочее время'!$A$1:$C$50,2,FALSE)&gt;0,VLOOKUP(D149,'2Рабочее время'!$A$1:$C$50,2,FALSE),VLOOKUP(D149,'2Рабочее время'!$A$1:$C$50,3,FALSE)))))),0))))))</f>
        <v>0</v>
      </c>
      <c r="S149" s="91" t="s">
        <v>22</v>
      </c>
      <c r="T149" s="91"/>
      <c r="U149" s="39">
        <v>1</v>
      </c>
      <c r="V149" s="17">
        <f t="shared" si="8"/>
        <v>0</v>
      </c>
      <c r="W149" s="17">
        <f t="shared" si="10"/>
        <v>0</v>
      </c>
    </row>
    <row r="150" spans="4:23" ht="37.5" x14ac:dyDescent="0.25">
      <c r="D150" s="27"/>
      <c r="E150" s="44"/>
      <c r="F150" s="83"/>
      <c r="G150" s="83"/>
      <c r="H150" s="27"/>
      <c r="I150" s="27"/>
      <c r="J150" s="27"/>
      <c r="K150" s="17">
        <f t="shared" si="9"/>
        <v>0</v>
      </c>
      <c r="L150" s="88"/>
      <c r="M150" s="72"/>
      <c r="N150" s="72"/>
      <c r="O150" s="90"/>
      <c r="P150" s="72"/>
      <c r="Q150" s="72"/>
      <c r="R150" s="81">
        <f>IF(OR(COUNTA(L150:N150)&gt;=2,COUNTA(O150:Q150)&gt;=2),"ошибка",(IF((AND(COUNTA(L150:N150)=1,L150&gt;0)),L150*60*VLOOKUP(D150,'2Рабочее время'!$A:$L,4,FALSE)*((IF(VLOOKUP(D150,'2Рабочее время'!$A$1:$C$50,2,FALSE)&gt;0,VLOOKUP(D150,'2Рабочее время'!$A$1:$C$50,2,FALSE),VLOOKUP(D150,'2Рабочее время'!$A$1:$C$50,3,FALSE)))),IF((AND(COUNTA(L150:N150)=1,M150&gt;0)),M150*((IF(VLOOKUP(D150,'2Рабочее время'!$A$1:$C$50,2,FALSE)&gt;0,VLOOKUP(D150,'2Рабочее время'!$A$1:$C$50,2,FALSE),VLOOKUP(D150,'2Рабочее время'!$A$1:$C$50,3,FALSE)))),IF((AND(COUNTA(L150:N150)=1,N150&gt;0)),N150*T150*IF(S150=0,0,IF(S150="Количество в месяц",1,IF(S150="Количество в неделю",4.285,IF(S150="Количество в день",IF(VLOOKUP(D150,'2Рабочее время'!$A$1:$C$50,2,FALSE)&gt;0,VLOOKUP(D150,'2Рабочее время'!$A$1:$C$50,2,FALSE),VLOOKUP(D150,'2Рабочее время'!$A$1:$C$50,3,FALSE)))))),0)))+IF((AND(COUNTA(O150:Q150)=1,O150&gt;0)),O150*60*VLOOKUP(D150,'2Рабочее время'!$A:$L,4,FALSE)*((IF(VLOOKUP(D150,'2Рабочее время'!$A$1:$C$50,2,FALSE)&gt;0,VLOOKUP(D150,'2Рабочее время'!$A$1:$C$50,2,FALSE),VLOOKUP(D150,'2Рабочее время'!$A$1:$C$50,3,FALSE)))),IF((AND(COUNTA(L150:N150)=1,M150&gt;0)),M150*((IF(VLOOKUP(D150,'2Рабочее время'!$A$1:$C$50,2,FALSE)&gt;0,VLOOKUP(D150,'2Рабочее время'!$A$1:$C$50,2,FALSE),VLOOKUP(D150,'2Рабочее время'!$A$1:$C$50,3,FALSE)))),IF((AND(COUNTA(O150:Q150)=1,P150&gt;0)),P150*((IF(VLOOKUP(D150,'2Рабочее время'!$A$1:$C$50,2,FALSE)&gt;0,VLOOKUP(D150,'2Рабочее время'!$A$1:$C$50,2,FALSE),VLOOKUP(D150,'2Рабочее время'!$A$1:$C$50,3,FALSE)))),IF((AND(COUNTA(O150:Q150)=1,Q150&gt;0)),Q150*T150*IF(S150=0,0,IF(S150="Количество в месяц",1,IF(S150="Количество в неделю",4.285,IF(S150="Количество в день",IF(VLOOKUP(D150,'2Рабочее время'!$A$1:$C$50,2,FALSE)&gt;0,VLOOKUP(D150,'2Рабочее время'!$A$1:$C$50,2,FALSE),VLOOKUP(D150,'2Рабочее время'!$A$1:$C$50,3,FALSE)))))),0))))))</f>
        <v>0</v>
      </c>
      <c r="S150" s="91" t="s">
        <v>22</v>
      </c>
      <c r="T150" s="91"/>
      <c r="U150" s="39">
        <v>1</v>
      </c>
      <c r="V150" s="17">
        <f t="shared" si="8"/>
        <v>0</v>
      </c>
      <c r="W150" s="17">
        <f t="shared" si="10"/>
        <v>0</v>
      </c>
    </row>
    <row r="151" spans="4:23" ht="37.5" x14ac:dyDescent="0.25">
      <c r="D151" s="27"/>
      <c r="E151" s="44"/>
      <c r="F151" s="83"/>
      <c r="G151" s="83"/>
      <c r="H151" s="27"/>
      <c r="I151" s="27"/>
      <c r="J151" s="27"/>
      <c r="K151" s="17">
        <f t="shared" si="9"/>
        <v>0</v>
      </c>
      <c r="L151" s="88"/>
      <c r="M151" s="72"/>
      <c r="N151" s="72"/>
      <c r="O151" s="90"/>
      <c r="P151" s="72"/>
      <c r="Q151" s="72"/>
      <c r="R151" s="81">
        <f>IF(OR(COUNTA(L151:N151)&gt;=2,COUNTA(O151:Q151)&gt;=2),"ошибка",(IF((AND(COUNTA(L151:N151)=1,L151&gt;0)),L151*60*VLOOKUP(D151,'2Рабочее время'!$A:$L,4,FALSE)*((IF(VLOOKUP(D151,'2Рабочее время'!$A$1:$C$50,2,FALSE)&gt;0,VLOOKUP(D151,'2Рабочее время'!$A$1:$C$50,2,FALSE),VLOOKUP(D151,'2Рабочее время'!$A$1:$C$50,3,FALSE)))),IF((AND(COUNTA(L151:N151)=1,M151&gt;0)),M151*((IF(VLOOKUP(D151,'2Рабочее время'!$A$1:$C$50,2,FALSE)&gt;0,VLOOKUP(D151,'2Рабочее время'!$A$1:$C$50,2,FALSE),VLOOKUP(D151,'2Рабочее время'!$A$1:$C$50,3,FALSE)))),IF((AND(COUNTA(L151:N151)=1,N151&gt;0)),N151*T151*IF(S151=0,0,IF(S151="Количество в месяц",1,IF(S151="Количество в неделю",4.285,IF(S151="Количество в день",IF(VLOOKUP(D151,'2Рабочее время'!$A$1:$C$50,2,FALSE)&gt;0,VLOOKUP(D151,'2Рабочее время'!$A$1:$C$50,2,FALSE),VLOOKUP(D151,'2Рабочее время'!$A$1:$C$50,3,FALSE)))))),0)))+IF((AND(COUNTA(O151:Q151)=1,O151&gt;0)),O151*60*VLOOKUP(D151,'2Рабочее время'!$A:$L,4,FALSE)*((IF(VLOOKUP(D151,'2Рабочее время'!$A$1:$C$50,2,FALSE)&gt;0,VLOOKUP(D151,'2Рабочее время'!$A$1:$C$50,2,FALSE),VLOOKUP(D151,'2Рабочее время'!$A$1:$C$50,3,FALSE)))),IF((AND(COUNTA(L151:N151)=1,M151&gt;0)),M151*((IF(VLOOKUP(D151,'2Рабочее время'!$A$1:$C$50,2,FALSE)&gt;0,VLOOKUP(D151,'2Рабочее время'!$A$1:$C$50,2,FALSE),VLOOKUP(D151,'2Рабочее время'!$A$1:$C$50,3,FALSE)))),IF((AND(COUNTA(O151:Q151)=1,P151&gt;0)),P151*((IF(VLOOKUP(D151,'2Рабочее время'!$A$1:$C$50,2,FALSE)&gt;0,VLOOKUP(D151,'2Рабочее время'!$A$1:$C$50,2,FALSE),VLOOKUP(D151,'2Рабочее время'!$A$1:$C$50,3,FALSE)))),IF((AND(COUNTA(O151:Q151)=1,Q151&gt;0)),Q151*T151*IF(S151=0,0,IF(S151="Количество в месяц",1,IF(S151="Количество в неделю",4.285,IF(S151="Количество в день",IF(VLOOKUP(D151,'2Рабочее время'!$A$1:$C$50,2,FALSE)&gt;0,VLOOKUP(D151,'2Рабочее время'!$A$1:$C$50,2,FALSE),VLOOKUP(D151,'2Рабочее время'!$A$1:$C$50,3,FALSE)))))),0))))))</f>
        <v>0</v>
      </c>
      <c r="S151" s="91" t="s">
        <v>22</v>
      </c>
      <c r="T151" s="91"/>
      <c r="U151" s="39">
        <v>1</v>
      </c>
      <c r="V151" s="17">
        <f t="shared" si="8"/>
        <v>0</v>
      </c>
      <c r="W151" s="17">
        <f t="shared" si="10"/>
        <v>0</v>
      </c>
    </row>
    <row r="152" spans="4:23" ht="37.5" x14ac:dyDescent="0.25">
      <c r="D152" s="27"/>
      <c r="E152" s="44"/>
      <c r="F152" s="83"/>
      <c r="G152" s="83"/>
      <c r="H152" s="27"/>
      <c r="I152" s="27"/>
      <c r="J152" s="27"/>
      <c r="K152" s="17">
        <f t="shared" si="9"/>
        <v>0</v>
      </c>
      <c r="L152" s="88"/>
      <c r="M152" s="72"/>
      <c r="N152" s="72"/>
      <c r="O152" s="90"/>
      <c r="P152" s="72"/>
      <c r="Q152" s="72"/>
      <c r="R152" s="81">
        <f>IF(OR(COUNTA(L152:N152)&gt;=2,COUNTA(O152:Q152)&gt;=2),"ошибка",(IF((AND(COUNTA(L152:N152)=1,L152&gt;0)),L152*60*VLOOKUP(D152,'2Рабочее время'!$A:$L,4,FALSE)*((IF(VLOOKUP(D152,'2Рабочее время'!$A$1:$C$50,2,FALSE)&gt;0,VLOOKUP(D152,'2Рабочее время'!$A$1:$C$50,2,FALSE),VLOOKUP(D152,'2Рабочее время'!$A$1:$C$50,3,FALSE)))),IF((AND(COUNTA(L152:N152)=1,M152&gt;0)),M152*((IF(VLOOKUP(D152,'2Рабочее время'!$A$1:$C$50,2,FALSE)&gt;0,VLOOKUP(D152,'2Рабочее время'!$A$1:$C$50,2,FALSE),VLOOKUP(D152,'2Рабочее время'!$A$1:$C$50,3,FALSE)))),IF((AND(COUNTA(L152:N152)=1,N152&gt;0)),N152*T152*IF(S152=0,0,IF(S152="Количество в месяц",1,IF(S152="Количество в неделю",4.285,IF(S152="Количество в день",IF(VLOOKUP(D152,'2Рабочее время'!$A$1:$C$50,2,FALSE)&gt;0,VLOOKUP(D152,'2Рабочее время'!$A$1:$C$50,2,FALSE),VLOOKUP(D152,'2Рабочее время'!$A$1:$C$50,3,FALSE)))))),0)))+IF((AND(COUNTA(O152:Q152)=1,O152&gt;0)),O152*60*VLOOKUP(D152,'2Рабочее время'!$A:$L,4,FALSE)*((IF(VLOOKUP(D152,'2Рабочее время'!$A$1:$C$50,2,FALSE)&gt;0,VLOOKUP(D152,'2Рабочее время'!$A$1:$C$50,2,FALSE),VLOOKUP(D152,'2Рабочее время'!$A$1:$C$50,3,FALSE)))),IF((AND(COUNTA(L152:N152)=1,M152&gt;0)),M152*((IF(VLOOKUP(D152,'2Рабочее время'!$A$1:$C$50,2,FALSE)&gt;0,VLOOKUP(D152,'2Рабочее время'!$A$1:$C$50,2,FALSE),VLOOKUP(D152,'2Рабочее время'!$A$1:$C$50,3,FALSE)))),IF((AND(COUNTA(O152:Q152)=1,P152&gt;0)),P152*((IF(VLOOKUP(D152,'2Рабочее время'!$A$1:$C$50,2,FALSE)&gt;0,VLOOKUP(D152,'2Рабочее время'!$A$1:$C$50,2,FALSE),VLOOKUP(D152,'2Рабочее время'!$A$1:$C$50,3,FALSE)))),IF((AND(COUNTA(O152:Q152)=1,Q152&gt;0)),Q152*T152*IF(S152=0,0,IF(S152="Количество в месяц",1,IF(S152="Количество в неделю",4.285,IF(S152="Количество в день",IF(VLOOKUP(D152,'2Рабочее время'!$A$1:$C$50,2,FALSE)&gt;0,VLOOKUP(D152,'2Рабочее время'!$A$1:$C$50,2,FALSE),VLOOKUP(D152,'2Рабочее время'!$A$1:$C$50,3,FALSE)))))),0))))))</f>
        <v>0</v>
      </c>
      <c r="S152" s="91" t="s">
        <v>22</v>
      </c>
      <c r="T152" s="91"/>
      <c r="U152" s="39">
        <v>1</v>
      </c>
      <c r="V152" s="17">
        <f t="shared" si="8"/>
        <v>0</v>
      </c>
      <c r="W152" s="17">
        <f t="shared" si="10"/>
        <v>0</v>
      </c>
    </row>
    <row r="153" spans="4:23" ht="37.5" x14ac:dyDescent="0.25">
      <c r="D153" s="27"/>
      <c r="E153" s="44"/>
      <c r="F153" s="83"/>
      <c r="G153" s="84"/>
      <c r="H153" s="27"/>
      <c r="I153" s="27"/>
      <c r="J153" s="27"/>
      <c r="K153" s="17">
        <f t="shared" si="9"/>
        <v>0</v>
      </c>
      <c r="L153" s="88"/>
      <c r="M153" s="72"/>
      <c r="N153" s="72"/>
      <c r="O153" s="90"/>
      <c r="P153" s="72"/>
      <c r="Q153" s="72"/>
      <c r="R153" s="81">
        <f>IF(OR(COUNTA(L153:N153)&gt;=2,COUNTA(O153:Q153)&gt;=2),"ошибка",(IF((AND(COUNTA(L153:N153)=1,L153&gt;0)),L153*60*VLOOKUP(D153,'2Рабочее время'!$A:$L,4,FALSE)*((IF(VLOOKUP(D153,'2Рабочее время'!$A$1:$C$50,2,FALSE)&gt;0,VLOOKUP(D153,'2Рабочее время'!$A$1:$C$50,2,FALSE),VLOOKUP(D153,'2Рабочее время'!$A$1:$C$50,3,FALSE)))),IF((AND(COUNTA(L153:N153)=1,M153&gt;0)),M153*((IF(VLOOKUP(D153,'2Рабочее время'!$A$1:$C$50,2,FALSE)&gt;0,VLOOKUP(D153,'2Рабочее время'!$A$1:$C$50,2,FALSE),VLOOKUP(D153,'2Рабочее время'!$A$1:$C$50,3,FALSE)))),IF((AND(COUNTA(L153:N153)=1,N153&gt;0)),N153*T153*IF(S153=0,0,IF(S153="Количество в месяц",1,IF(S153="Количество в неделю",4.285,IF(S153="Количество в день",IF(VLOOKUP(D153,'2Рабочее время'!$A$1:$C$50,2,FALSE)&gt;0,VLOOKUP(D153,'2Рабочее время'!$A$1:$C$50,2,FALSE),VLOOKUP(D153,'2Рабочее время'!$A$1:$C$50,3,FALSE)))))),0)))+IF((AND(COUNTA(O153:Q153)=1,O153&gt;0)),O153*60*VLOOKUP(D153,'2Рабочее время'!$A:$L,4,FALSE)*((IF(VLOOKUP(D153,'2Рабочее время'!$A$1:$C$50,2,FALSE)&gt;0,VLOOKUP(D153,'2Рабочее время'!$A$1:$C$50,2,FALSE),VLOOKUP(D153,'2Рабочее время'!$A$1:$C$50,3,FALSE)))),IF((AND(COUNTA(L153:N153)=1,M153&gt;0)),M153*((IF(VLOOKUP(D153,'2Рабочее время'!$A$1:$C$50,2,FALSE)&gt;0,VLOOKUP(D153,'2Рабочее время'!$A$1:$C$50,2,FALSE),VLOOKUP(D153,'2Рабочее время'!$A$1:$C$50,3,FALSE)))),IF((AND(COUNTA(O153:Q153)=1,P153&gt;0)),P153*((IF(VLOOKUP(D153,'2Рабочее время'!$A$1:$C$50,2,FALSE)&gt;0,VLOOKUP(D153,'2Рабочее время'!$A$1:$C$50,2,FALSE),VLOOKUP(D153,'2Рабочее время'!$A$1:$C$50,3,FALSE)))),IF((AND(COUNTA(O153:Q153)=1,Q153&gt;0)),Q153*T153*IF(S153=0,0,IF(S153="Количество в месяц",1,IF(S153="Количество в неделю",4.285,IF(S153="Количество в день",IF(VLOOKUP(D153,'2Рабочее время'!$A$1:$C$50,2,FALSE)&gt;0,VLOOKUP(D153,'2Рабочее время'!$A$1:$C$50,2,FALSE),VLOOKUP(D153,'2Рабочее время'!$A$1:$C$50,3,FALSE)))))),0))))))</f>
        <v>0</v>
      </c>
      <c r="S153" s="91" t="s">
        <v>22</v>
      </c>
      <c r="T153" s="91"/>
      <c r="U153" s="39">
        <v>1</v>
      </c>
      <c r="V153" s="17">
        <f t="shared" si="8"/>
        <v>0</v>
      </c>
      <c r="W153" s="17">
        <f t="shared" si="10"/>
        <v>0</v>
      </c>
    </row>
    <row r="154" spans="4:23" ht="37.5" x14ac:dyDescent="0.25">
      <c r="D154" s="27"/>
      <c r="E154" s="44"/>
      <c r="F154" s="83"/>
      <c r="G154" s="85"/>
      <c r="H154" s="27"/>
      <c r="I154" s="27"/>
      <c r="J154" s="27"/>
      <c r="K154" s="17">
        <f t="shared" si="9"/>
        <v>0</v>
      </c>
      <c r="L154" s="88"/>
      <c r="M154" s="72"/>
      <c r="N154" s="72"/>
      <c r="O154" s="90"/>
      <c r="P154" s="72"/>
      <c r="Q154" s="72"/>
      <c r="R154" s="81">
        <f>IF(OR(COUNTA(L154:N154)&gt;=2,COUNTA(O154:Q154)&gt;=2),"ошибка",(IF((AND(COUNTA(L154:N154)=1,L154&gt;0)),L154*60*VLOOKUP(D154,'2Рабочее время'!$A:$L,4,FALSE)*((IF(VLOOKUP(D154,'2Рабочее время'!$A$1:$C$50,2,FALSE)&gt;0,VLOOKUP(D154,'2Рабочее время'!$A$1:$C$50,2,FALSE),VLOOKUP(D154,'2Рабочее время'!$A$1:$C$50,3,FALSE)))),IF((AND(COUNTA(L154:N154)=1,M154&gt;0)),M154*((IF(VLOOKUP(D154,'2Рабочее время'!$A$1:$C$50,2,FALSE)&gt;0,VLOOKUP(D154,'2Рабочее время'!$A$1:$C$50,2,FALSE),VLOOKUP(D154,'2Рабочее время'!$A$1:$C$50,3,FALSE)))),IF((AND(COUNTA(L154:N154)=1,N154&gt;0)),N154*T154*IF(S154=0,0,IF(S154="Количество в месяц",1,IF(S154="Количество в неделю",4.285,IF(S154="Количество в день",IF(VLOOKUP(D154,'2Рабочее время'!$A$1:$C$50,2,FALSE)&gt;0,VLOOKUP(D154,'2Рабочее время'!$A$1:$C$50,2,FALSE),VLOOKUP(D154,'2Рабочее время'!$A$1:$C$50,3,FALSE)))))),0)))+IF((AND(COUNTA(O154:Q154)=1,O154&gt;0)),O154*60*VLOOKUP(D154,'2Рабочее время'!$A:$L,4,FALSE)*((IF(VLOOKUP(D154,'2Рабочее время'!$A$1:$C$50,2,FALSE)&gt;0,VLOOKUP(D154,'2Рабочее время'!$A$1:$C$50,2,FALSE),VLOOKUP(D154,'2Рабочее время'!$A$1:$C$50,3,FALSE)))),IF((AND(COUNTA(L154:N154)=1,M154&gt;0)),M154*((IF(VLOOKUP(D154,'2Рабочее время'!$A$1:$C$50,2,FALSE)&gt;0,VLOOKUP(D154,'2Рабочее время'!$A$1:$C$50,2,FALSE),VLOOKUP(D154,'2Рабочее время'!$A$1:$C$50,3,FALSE)))),IF((AND(COUNTA(O154:Q154)=1,P154&gt;0)),P154*((IF(VLOOKUP(D154,'2Рабочее время'!$A$1:$C$50,2,FALSE)&gt;0,VLOOKUP(D154,'2Рабочее время'!$A$1:$C$50,2,FALSE),VLOOKUP(D154,'2Рабочее время'!$A$1:$C$50,3,FALSE)))),IF((AND(COUNTA(O154:Q154)=1,Q154&gt;0)),Q154*T154*IF(S154=0,0,IF(S154="Количество в месяц",1,IF(S154="Количество в неделю",4.285,IF(S154="Количество в день",IF(VLOOKUP(D154,'2Рабочее время'!$A$1:$C$50,2,FALSE)&gt;0,VLOOKUP(D154,'2Рабочее время'!$A$1:$C$50,2,FALSE),VLOOKUP(D154,'2Рабочее время'!$A$1:$C$50,3,FALSE)))))),0))))))</f>
        <v>0</v>
      </c>
      <c r="S154" s="91" t="s">
        <v>22</v>
      </c>
      <c r="T154" s="91"/>
      <c r="U154" s="39">
        <v>1</v>
      </c>
      <c r="V154" s="17">
        <f t="shared" si="8"/>
        <v>0</v>
      </c>
      <c r="W154" s="17">
        <f t="shared" si="10"/>
        <v>0</v>
      </c>
    </row>
    <row r="155" spans="4:23" ht="37.5" x14ac:dyDescent="0.25">
      <c r="D155" s="27"/>
      <c r="E155" s="44"/>
      <c r="F155" s="83"/>
      <c r="G155" s="85"/>
      <c r="H155" s="27"/>
      <c r="I155" s="27"/>
      <c r="J155" s="27"/>
      <c r="K155" s="17">
        <f t="shared" si="9"/>
        <v>0</v>
      </c>
      <c r="L155" s="88"/>
      <c r="M155" s="72"/>
      <c r="N155" s="72"/>
      <c r="O155" s="90"/>
      <c r="P155" s="72"/>
      <c r="Q155" s="72"/>
      <c r="R155" s="81">
        <f>IF(OR(COUNTA(L155:N155)&gt;=2,COUNTA(O155:Q155)&gt;=2),"ошибка",(IF((AND(COUNTA(L155:N155)=1,L155&gt;0)),L155*60*VLOOKUP(D155,'2Рабочее время'!$A:$L,4,FALSE)*((IF(VLOOKUP(D155,'2Рабочее время'!$A$1:$C$50,2,FALSE)&gt;0,VLOOKUP(D155,'2Рабочее время'!$A$1:$C$50,2,FALSE),VLOOKUP(D155,'2Рабочее время'!$A$1:$C$50,3,FALSE)))),IF((AND(COUNTA(L155:N155)=1,M155&gt;0)),M155*((IF(VLOOKUP(D155,'2Рабочее время'!$A$1:$C$50,2,FALSE)&gt;0,VLOOKUP(D155,'2Рабочее время'!$A$1:$C$50,2,FALSE),VLOOKUP(D155,'2Рабочее время'!$A$1:$C$50,3,FALSE)))),IF((AND(COUNTA(L155:N155)=1,N155&gt;0)),N155*T155*IF(S155=0,0,IF(S155="Количество в месяц",1,IF(S155="Количество в неделю",4.285,IF(S155="Количество в день",IF(VLOOKUP(D155,'2Рабочее время'!$A$1:$C$50,2,FALSE)&gt;0,VLOOKUP(D155,'2Рабочее время'!$A$1:$C$50,2,FALSE),VLOOKUP(D155,'2Рабочее время'!$A$1:$C$50,3,FALSE)))))),0)))+IF((AND(COUNTA(O155:Q155)=1,O155&gt;0)),O155*60*VLOOKUP(D155,'2Рабочее время'!$A:$L,4,FALSE)*((IF(VLOOKUP(D155,'2Рабочее время'!$A$1:$C$50,2,FALSE)&gt;0,VLOOKUP(D155,'2Рабочее время'!$A$1:$C$50,2,FALSE),VLOOKUP(D155,'2Рабочее время'!$A$1:$C$50,3,FALSE)))),IF((AND(COUNTA(L155:N155)=1,M155&gt;0)),M155*((IF(VLOOKUP(D155,'2Рабочее время'!$A$1:$C$50,2,FALSE)&gt;0,VLOOKUP(D155,'2Рабочее время'!$A$1:$C$50,2,FALSE),VLOOKUP(D155,'2Рабочее время'!$A$1:$C$50,3,FALSE)))),IF((AND(COUNTA(O155:Q155)=1,P155&gt;0)),P155*((IF(VLOOKUP(D155,'2Рабочее время'!$A$1:$C$50,2,FALSE)&gt;0,VLOOKUP(D155,'2Рабочее время'!$A$1:$C$50,2,FALSE),VLOOKUP(D155,'2Рабочее время'!$A$1:$C$50,3,FALSE)))),IF((AND(COUNTA(O155:Q155)=1,Q155&gt;0)),Q155*T155*IF(S155=0,0,IF(S155="Количество в месяц",1,IF(S155="Количество в неделю",4.285,IF(S155="Количество в день",IF(VLOOKUP(D155,'2Рабочее время'!$A$1:$C$50,2,FALSE)&gt;0,VLOOKUP(D155,'2Рабочее время'!$A$1:$C$50,2,FALSE),VLOOKUP(D155,'2Рабочее время'!$A$1:$C$50,3,FALSE)))))),0))))))</f>
        <v>0</v>
      </c>
      <c r="S155" s="91" t="s">
        <v>22</v>
      </c>
      <c r="T155" s="91"/>
      <c r="U155" s="39">
        <v>1</v>
      </c>
      <c r="V155" s="17">
        <f t="shared" si="8"/>
        <v>0</v>
      </c>
      <c r="W155" s="17">
        <f t="shared" si="10"/>
        <v>0</v>
      </c>
    </row>
    <row r="156" spans="4:23" ht="37.5" x14ac:dyDescent="0.25">
      <c r="D156" s="27"/>
      <c r="E156" s="44"/>
      <c r="F156" s="83"/>
      <c r="G156" s="83"/>
      <c r="H156" s="27"/>
      <c r="I156" s="27"/>
      <c r="J156" s="27"/>
      <c r="K156" s="17">
        <f t="shared" si="9"/>
        <v>0</v>
      </c>
      <c r="L156" s="88"/>
      <c r="M156" s="72"/>
      <c r="N156" s="72"/>
      <c r="O156" s="90"/>
      <c r="P156" s="72"/>
      <c r="Q156" s="72"/>
      <c r="R156" s="81">
        <f>IF(OR(COUNTA(L156:N156)&gt;=2,COUNTA(O156:Q156)&gt;=2),"ошибка",(IF((AND(COUNTA(L156:N156)=1,L156&gt;0)),L156*60*VLOOKUP(D156,'2Рабочее время'!$A:$L,4,FALSE)*((IF(VLOOKUP(D156,'2Рабочее время'!$A$1:$C$50,2,FALSE)&gt;0,VLOOKUP(D156,'2Рабочее время'!$A$1:$C$50,2,FALSE),VLOOKUP(D156,'2Рабочее время'!$A$1:$C$50,3,FALSE)))),IF((AND(COUNTA(L156:N156)=1,M156&gt;0)),M156*((IF(VLOOKUP(D156,'2Рабочее время'!$A$1:$C$50,2,FALSE)&gt;0,VLOOKUP(D156,'2Рабочее время'!$A$1:$C$50,2,FALSE),VLOOKUP(D156,'2Рабочее время'!$A$1:$C$50,3,FALSE)))),IF((AND(COUNTA(L156:N156)=1,N156&gt;0)),N156*T156*IF(S156=0,0,IF(S156="Количество в месяц",1,IF(S156="Количество в неделю",4.285,IF(S156="Количество в день",IF(VLOOKUP(D156,'2Рабочее время'!$A$1:$C$50,2,FALSE)&gt;0,VLOOKUP(D156,'2Рабочее время'!$A$1:$C$50,2,FALSE),VLOOKUP(D156,'2Рабочее время'!$A$1:$C$50,3,FALSE)))))),0)))+IF((AND(COUNTA(O156:Q156)=1,O156&gt;0)),O156*60*VLOOKUP(D156,'2Рабочее время'!$A:$L,4,FALSE)*((IF(VLOOKUP(D156,'2Рабочее время'!$A$1:$C$50,2,FALSE)&gt;0,VLOOKUP(D156,'2Рабочее время'!$A$1:$C$50,2,FALSE),VLOOKUP(D156,'2Рабочее время'!$A$1:$C$50,3,FALSE)))),IF((AND(COUNTA(L156:N156)=1,M156&gt;0)),M156*((IF(VLOOKUP(D156,'2Рабочее время'!$A$1:$C$50,2,FALSE)&gt;0,VLOOKUP(D156,'2Рабочее время'!$A$1:$C$50,2,FALSE),VLOOKUP(D156,'2Рабочее время'!$A$1:$C$50,3,FALSE)))),IF((AND(COUNTA(O156:Q156)=1,P156&gt;0)),P156*((IF(VLOOKUP(D156,'2Рабочее время'!$A$1:$C$50,2,FALSE)&gt;0,VLOOKUP(D156,'2Рабочее время'!$A$1:$C$50,2,FALSE),VLOOKUP(D156,'2Рабочее время'!$A$1:$C$50,3,FALSE)))),IF((AND(COUNTA(O156:Q156)=1,Q156&gt;0)),Q156*T156*IF(S156=0,0,IF(S156="Количество в месяц",1,IF(S156="Количество в неделю",4.285,IF(S156="Количество в день",IF(VLOOKUP(D156,'2Рабочее время'!$A$1:$C$50,2,FALSE)&gt;0,VLOOKUP(D156,'2Рабочее время'!$A$1:$C$50,2,FALSE),VLOOKUP(D156,'2Рабочее время'!$A$1:$C$50,3,FALSE)))))),0))))))</f>
        <v>0</v>
      </c>
      <c r="S156" s="91" t="s">
        <v>22</v>
      </c>
      <c r="T156" s="91"/>
      <c r="U156" s="39">
        <v>1</v>
      </c>
      <c r="V156" s="17">
        <f t="shared" si="8"/>
        <v>0</v>
      </c>
      <c r="W156" s="17">
        <f t="shared" si="10"/>
        <v>0</v>
      </c>
    </row>
    <row r="157" spans="4:23" ht="37.5" x14ac:dyDescent="0.25">
      <c r="D157" s="27"/>
      <c r="E157" s="44"/>
      <c r="F157" s="83"/>
      <c r="G157" s="83"/>
      <c r="H157" s="27"/>
      <c r="I157" s="27"/>
      <c r="J157" s="27"/>
      <c r="K157" s="17">
        <f t="shared" si="9"/>
        <v>0</v>
      </c>
      <c r="L157" s="88"/>
      <c r="M157" s="72"/>
      <c r="N157" s="72"/>
      <c r="O157" s="90"/>
      <c r="P157" s="72"/>
      <c r="Q157" s="72"/>
      <c r="R157" s="81">
        <f>IF(OR(COUNTA(L157:N157)&gt;=2,COUNTA(O157:Q157)&gt;=2),"ошибка",(IF((AND(COUNTA(L157:N157)=1,L157&gt;0)),L157*60*VLOOKUP(D157,'2Рабочее время'!$A:$L,4,FALSE)*((IF(VLOOKUP(D157,'2Рабочее время'!$A$1:$C$50,2,FALSE)&gt;0,VLOOKUP(D157,'2Рабочее время'!$A$1:$C$50,2,FALSE),VLOOKUP(D157,'2Рабочее время'!$A$1:$C$50,3,FALSE)))),IF((AND(COUNTA(L157:N157)=1,M157&gt;0)),M157*((IF(VLOOKUP(D157,'2Рабочее время'!$A$1:$C$50,2,FALSE)&gt;0,VLOOKUP(D157,'2Рабочее время'!$A$1:$C$50,2,FALSE),VLOOKUP(D157,'2Рабочее время'!$A$1:$C$50,3,FALSE)))),IF((AND(COUNTA(L157:N157)=1,N157&gt;0)),N157*T157*IF(S157=0,0,IF(S157="Количество в месяц",1,IF(S157="Количество в неделю",4.285,IF(S157="Количество в день",IF(VLOOKUP(D157,'2Рабочее время'!$A$1:$C$50,2,FALSE)&gt;0,VLOOKUP(D157,'2Рабочее время'!$A$1:$C$50,2,FALSE),VLOOKUP(D157,'2Рабочее время'!$A$1:$C$50,3,FALSE)))))),0)))+IF((AND(COUNTA(O157:Q157)=1,O157&gt;0)),O157*60*VLOOKUP(D157,'2Рабочее время'!$A:$L,4,FALSE)*((IF(VLOOKUP(D157,'2Рабочее время'!$A$1:$C$50,2,FALSE)&gt;0,VLOOKUP(D157,'2Рабочее время'!$A$1:$C$50,2,FALSE),VLOOKUP(D157,'2Рабочее время'!$A$1:$C$50,3,FALSE)))),IF((AND(COUNTA(L157:N157)=1,M157&gt;0)),M157*((IF(VLOOKUP(D157,'2Рабочее время'!$A$1:$C$50,2,FALSE)&gt;0,VLOOKUP(D157,'2Рабочее время'!$A$1:$C$50,2,FALSE),VLOOKUP(D157,'2Рабочее время'!$A$1:$C$50,3,FALSE)))),IF((AND(COUNTA(O157:Q157)=1,P157&gt;0)),P157*((IF(VLOOKUP(D157,'2Рабочее время'!$A$1:$C$50,2,FALSE)&gt;0,VLOOKUP(D157,'2Рабочее время'!$A$1:$C$50,2,FALSE),VLOOKUP(D157,'2Рабочее время'!$A$1:$C$50,3,FALSE)))),IF((AND(COUNTA(O157:Q157)=1,Q157&gt;0)),Q157*T157*IF(S157=0,0,IF(S157="Количество в месяц",1,IF(S157="Количество в неделю",4.285,IF(S157="Количество в день",IF(VLOOKUP(D157,'2Рабочее время'!$A$1:$C$50,2,FALSE)&gt;0,VLOOKUP(D157,'2Рабочее время'!$A$1:$C$50,2,FALSE),VLOOKUP(D157,'2Рабочее время'!$A$1:$C$50,3,FALSE)))))),0))))))</f>
        <v>0</v>
      </c>
      <c r="S157" s="91" t="s">
        <v>22</v>
      </c>
      <c r="T157" s="91"/>
      <c r="U157" s="39">
        <v>1</v>
      </c>
      <c r="V157" s="17">
        <f t="shared" si="8"/>
        <v>0</v>
      </c>
      <c r="W157" s="17">
        <f t="shared" si="10"/>
        <v>0</v>
      </c>
    </row>
    <row r="158" spans="4:23" ht="37.5" x14ac:dyDescent="0.25">
      <c r="D158" s="27"/>
      <c r="E158" s="44"/>
      <c r="F158" s="83"/>
      <c r="G158" s="83"/>
      <c r="H158" s="27"/>
      <c r="I158" s="27"/>
      <c r="J158" s="27"/>
      <c r="K158" s="17">
        <f t="shared" si="9"/>
        <v>0</v>
      </c>
      <c r="L158" s="88"/>
      <c r="M158" s="72"/>
      <c r="N158" s="72"/>
      <c r="O158" s="90"/>
      <c r="P158" s="72"/>
      <c r="Q158" s="72"/>
      <c r="R158" s="81">
        <f>IF(OR(COUNTA(L158:N158)&gt;=2,COUNTA(O158:Q158)&gt;=2),"ошибка",(IF((AND(COUNTA(L158:N158)=1,L158&gt;0)),L158*60*VLOOKUP(D158,'2Рабочее время'!$A:$L,4,FALSE)*((IF(VLOOKUP(D158,'2Рабочее время'!$A$1:$C$50,2,FALSE)&gt;0,VLOOKUP(D158,'2Рабочее время'!$A$1:$C$50,2,FALSE),VLOOKUP(D158,'2Рабочее время'!$A$1:$C$50,3,FALSE)))),IF((AND(COUNTA(L158:N158)=1,M158&gt;0)),M158*((IF(VLOOKUP(D158,'2Рабочее время'!$A$1:$C$50,2,FALSE)&gt;0,VLOOKUP(D158,'2Рабочее время'!$A$1:$C$50,2,FALSE),VLOOKUP(D158,'2Рабочее время'!$A$1:$C$50,3,FALSE)))),IF((AND(COUNTA(L158:N158)=1,N158&gt;0)),N158*T158*IF(S158=0,0,IF(S158="Количество в месяц",1,IF(S158="Количество в неделю",4.285,IF(S158="Количество в день",IF(VLOOKUP(D158,'2Рабочее время'!$A$1:$C$50,2,FALSE)&gt;0,VLOOKUP(D158,'2Рабочее время'!$A$1:$C$50,2,FALSE),VLOOKUP(D158,'2Рабочее время'!$A$1:$C$50,3,FALSE)))))),0)))+IF((AND(COUNTA(O158:Q158)=1,O158&gt;0)),O158*60*VLOOKUP(D158,'2Рабочее время'!$A:$L,4,FALSE)*((IF(VLOOKUP(D158,'2Рабочее время'!$A$1:$C$50,2,FALSE)&gt;0,VLOOKUP(D158,'2Рабочее время'!$A$1:$C$50,2,FALSE),VLOOKUP(D158,'2Рабочее время'!$A$1:$C$50,3,FALSE)))),IF((AND(COUNTA(L158:N158)=1,M158&gt;0)),M158*((IF(VLOOKUP(D158,'2Рабочее время'!$A$1:$C$50,2,FALSE)&gt;0,VLOOKUP(D158,'2Рабочее время'!$A$1:$C$50,2,FALSE),VLOOKUP(D158,'2Рабочее время'!$A$1:$C$50,3,FALSE)))),IF((AND(COUNTA(O158:Q158)=1,P158&gt;0)),P158*((IF(VLOOKUP(D158,'2Рабочее время'!$A$1:$C$50,2,FALSE)&gt;0,VLOOKUP(D158,'2Рабочее время'!$A$1:$C$50,2,FALSE),VLOOKUP(D158,'2Рабочее время'!$A$1:$C$50,3,FALSE)))),IF((AND(COUNTA(O158:Q158)=1,Q158&gt;0)),Q158*T158*IF(S158=0,0,IF(S158="Количество в месяц",1,IF(S158="Количество в неделю",4.285,IF(S158="Количество в день",IF(VLOOKUP(D158,'2Рабочее время'!$A$1:$C$50,2,FALSE)&gt;0,VLOOKUP(D158,'2Рабочее время'!$A$1:$C$50,2,FALSE),VLOOKUP(D158,'2Рабочее время'!$A$1:$C$50,3,FALSE)))))),0))))))</f>
        <v>0</v>
      </c>
      <c r="S158" s="91" t="s">
        <v>22</v>
      </c>
      <c r="T158" s="91"/>
      <c r="U158" s="39">
        <v>1</v>
      </c>
      <c r="V158" s="17">
        <f t="shared" si="8"/>
        <v>0</v>
      </c>
      <c r="W158" s="17">
        <f t="shared" si="10"/>
        <v>0</v>
      </c>
    </row>
    <row r="159" spans="4:23" ht="37.5" x14ac:dyDescent="0.25">
      <c r="D159" s="27"/>
      <c r="E159" s="44"/>
      <c r="F159" s="83"/>
      <c r="G159" s="83"/>
      <c r="H159" s="27"/>
      <c r="I159" s="27"/>
      <c r="J159" s="27"/>
      <c r="K159" s="17">
        <f t="shared" si="9"/>
        <v>0</v>
      </c>
      <c r="L159" s="88"/>
      <c r="M159" s="72"/>
      <c r="N159" s="72"/>
      <c r="O159" s="90"/>
      <c r="P159" s="72"/>
      <c r="Q159" s="72"/>
      <c r="R159" s="81">
        <f>IF(OR(COUNTA(L159:N159)&gt;=2,COUNTA(O159:Q159)&gt;=2),"ошибка",(IF((AND(COUNTA(L159:N159)=1,L159&gt;0)),L159*60*VLOOKUP(D159,'2Рабочее время'!$A:$L,4,FALSE)*((IF(VLOOKUP(D159,'2Рабочее время'!$A$1:$C$50,2,FALSE)&gt;0,VLOOKUP(D159,'2Рабочее время'!$A$1:$C$50,2,FALSE),VLOOKUP(D159,'2Рабочее время'!$A$1:$C$50,3,FALSE)))),IF((AND(COUNTA(L159:N159)=1,M159&gt;0)),M159*((IF(VLOOKUP(D159,'2Рабочее время'!$A$1:$C$50,2,FALSE)&gt;0,VLOOKUP(D159,'2Рабочее время'!$A$1:$C$50,2,FALSE),VLOOKUP(D159,'2Рабочее время'!$A$1:$C$50,3,FALSE)))),IF((AND(COUNTA(L159:N159)=1,N159&gt;0)),N159*T159*IF(S159=0,0,IF(S159="Количество в месяц",1,IF(S159="Количество в неделю",4.285,IF(S159="Количество в день",IF(VLOOKUP(D159,'2Рабочее время'!$A$1:$C$50,2,FALSE)&gt;0,VLOOKUP(D159,'2Рабочее время'!$A$1:$C$50,2,FALSE),VLOOKUP(D159,'2Рабочее время'!$A$1:$C$50,3,FALSE)))))),0)))+IF((AND(COUNTA(O159:Q159)=1,O159&gt;0)),O159*60*VLOOKUP(D159,'2Рабочее время'!$A:$L,4,FALSE)*((IF(VLOOKUP(D159,'2Рабочее время'!$A$1:$C$50,2,FALSE)&gt;0,VLOOKUP(D159,'2Рабочее время'!$A$1:$C$50,2,FALSE),VLOOKUP(D159,'2Рабочее время'!$A$1:$C$50,3,FALSE)))),IF((AND(COUNTA(L159:N159)=1,M159&gt;0)),M159*((IF(VLOOKUP(D159,'2Рабочее время'!$A$1:$C$50,2,FALSE)&gt;0,VLOOKUP(D159,'2Рабочее время'!$A$1:$C$50,2,FALSE),VLOOKUP(D159,'2Рабочее время'!$A$1:$C$50,3,FALSE)))),IF((AND(COUNTA(O159:Q159)=1,P159&gt;0)),P159*((IF(VLOOKUP(D159,'2Рабочее время'!$A$1:$C$50,2,FALSE)&gt;0,VLOOKUP(D159,'2Рабочее время'!$A$1:$C$50,2,FALSE),VLOOKUP(D159,'2Рабочее время'!$A$1:$C$50,3,FALSE)))),IF((AND(COUNTA(O159:Q159)=1,Q159&gt;0)),Q159*T159*IF(S159=0,0,IF(S159="Количество в месяц",1,IF(S159="Количество в неделю",4.285,IF(S159="Количество в день",IF(VLOOKUP(D159,'2Рабочее время'!$A$1:$C$50,2,FALSE)&gt;0,VLOOKUP(D159,'2Рабочее время'!$A$1:$C$50,2,FALSE),VLOOKUP(D159,'2Рабочее время'!$A$1:$C$50,3,FALSE)))))),0))))))</f>
        <v>0</v>
      </c>
      <c r="S159" s="91" t="s">
        <v>22</v>
      </c>
      <c r="T159" s="91"/>
      <c r="U159" s="39">
        <v>1</v>
      </c>
      <c r="V159" s="17">
        <f t="shared" si="8"/>
        <v>0</v>
      </c>
      <c r="W159" s="17">
        <f t="shared" si="10"/>
        <v>0</v>
      </c>
    </row>
    <row r="160" spans="4:23" ht="37.5" x14ac:dyDescent="0.25">
      <c r="D160" s="27"/>
      <c r="E160" s="44"/>
      <c r="F160" s="83"/>
      <c r="G160" s="85"/>
      <c r="H160" s="27"/>
      <c r="I160" s="27"/>
      <c r="J160" s="27"/>
      <c r="K160" s="17">
        <f t="shared" si="9"/>
        <v>0</v>
      </c>
      <c r="L160" s="88"/>
      <c r="M160" s="72"/>
      <c r="N160" s="72"/>
      <c r="O160" s="90"/>
      <c r="P160" s="72"/>
      <c r="Q160" s="72"/>
      <c r="R160" s="81">
        <f>IF(OR(COUNTA(L160:N160)&gt;=2,COUNTA(O160:Q160)&gt;=2),"ошибка",(IF((AND(COUNTA(L160:N160)=1,L160&gt;0)),L160*60*VLOOKUP(D160,'2Рабочее время'!$A:$L,4,FALSE)*((IF(VLOOKUP(D160,'2Рабочее время'!$A$1:$C$50,2,FALSE)&gt;0,VLOOKUP(D160,'2Рабочее время'!$A$1:$C$50,2,FALSE),VLOOKUP(D160,'2Рабочее время'!$A$1:$C$50,3,FALSE)))),IF((AND(COUNTA(L160:N160)=1,M160&gt;0)),M160*((IF(VLOOKUP(D160,'2Рабочее время'!$A$1:$C$50,2,FALSE)&gt;0,VLOOKUP(D160,'2Рабочее время'!$A$1:$C$50,2,FALSE),VLOOKUP(D160,'2Рабочее время'!$A$1:$C$50,3,FALSE)))),IF((AND(COUNTA(L160:N160)=1,N160&gt;0)),N160*T160*IF(S160=0,0,IF(S160="Количество в месяц",1,IF(S160="Количество в неделю",4.285,IF(S160="Количество в день",IF(VLOOKUP(D160,'2Рабочее время'!$A$1:$C$50,2,FALSE)&gt;0,VLOOKUP(D160,'2Рабочее время'!$A$1:$C$50,2,FALSE),VLOOKUP(D160,'2Рабочее время'!$A$1:$C$50,3,FALSE)))))),0)))+IF((AND(COUNTA(O160:Q160)=1,O160&gt;0)),O160*60*VLOOKUP(D160,'2Рабочее время'!$A:$L,4,FALSE)*((IF(VLOOKUP(D160,'2Рабочее время'!$A$1:$C$50,2,FALSE)&gt;0,VLOOKUP(D160,'2Рабочее время'!$A$1:$C$50,2,FALSE),VLOOKUP(D160,'2Рабочее время'!$A$1:$C$50,3,FALSE)))),IF((AND(COUNTA(L160:N160)=1,M160&gt;0)),M160*((IF(VLOOKUP(D160,'2Рабочее время'!$A$1:$C$50,2,FALSE)&gt;0,VLOOKUP(D160,'2Рабочее время'!$A$1:$C$50,2,FALSE),VLOOKUP(D160,'2Рабочее время'!$A$1:$C$50,3,FALSE)))),IF((AND(COUNTA(O160:Q160)=1,P160&gt;0)),P160*((IF(VLOOKUP(D160,'2Рабочее время'!$A$1:$C$50,2,FALSE)&gt;0,VLOOKUP(D160,'2Рабочее время'!$A$1:$C$50,2,FALSE),VLOOKUP(D160,'2Рабочее время'!$A$1:$C$50,3,FALSE)))),IF((AND(COUNTA(O160:Q160)=1,Q160&gt;0)),Q160*T160*IF(S160=0,0,IF(S160="Количество в месяц",1,IF(S160="Количество в неделю",4.285,IF(S160="Количество в день",IF(VLOOKUP(D160,'2Рабочее время'!$A$1:$C$50,2,FALSE)&gt;0,VLOOKUP(D160,'2Рабочее время'!$A$1:$C$50,2,FALSE),VLOOKUP(D160,'2Рабочее время'!$A$1:$C$50,3,FALSE)))))),0))))))</f>
        <v>0</v>
      </c>
      <c r="S160" s="91" t="s">
        <v>22</v>
      </c>
      <c r="T160" s="92"/>
      <c r="U160" s="39">
        <v>1</v>
      </c>
      <c r="V160" s="17">
        <f t="shared" si="8"/>
        <v>0</v>
      </c>
      <c r="W160" s="17">
        <f t="shared" si="10"/>
        <v>0</v>
      </c>
    </row>
    <row r="161" spans="4:23" ht="37.5" x14ac:dyDescent="0.25">
      <c r="D161" s="27"/>
      <c r="E161" s="44"/>
      <c r="F161" s="83"/>
      <c r="G161" s="86"/>
      <c r="H161" s="27"/>
      <c r="I161" s="27"/>
      <c r="J161" s="27"/>
      <c r="K161" s="17">
        <f t="shared" si="9"/>
        <v>0</v>
      </c>
      <c r="L161" s="88"/>
      <c r="M161" s="72"/>
      <c r="N161" s="72"/>
      <c r="O161" s="90"/>
      <c r="P161" s="72"/>
      <c r="Q161" s="72"/>
      <c r="R161" s="81">
        <f>IF(OR(COUNTA(L161:N161)&gt;=2,COUNTA(O161:Q161)&gt;=2),"ошибка",(IF((AND(COUNTA(L161:N161)=1,L161&gt;0)),L161*60*VLOOKUP(D161,'2Рабочее время'!$A:$L,4,FALSE)*((IF(VLOOKUP(D161,'2Рабочее время'!$A$1:$C$50,2,FALSE)&gt;0,VLOOKUP(D161,'2Рабочее время'!$A$1:$C$50,2,FALSE),VLOOKUP(D161,'2Рабочее время'!$A$1:$C$50,3,FALSE)))),IF((AND(COUNTA(L161:N161)=1,M161&gt;0)),M161*((IF(VLOOKUP(D161,'2Рабочее время'!$A$1:$C$50,2,FALSE)&gt;0,VLOOKUP(D161,'2Рабочее время'!$A$1:$C$50,2,FALSE),VLOOKUP(D161,'2Рабочее время'!$A$1:$C$50,3,FALSE)))),IF((AND(COUNTA(L161:N161)=1,N161&gt;0)),N161*T161*IF(S161=0,0,IF(S161="Количество в месяц",1,IF(S161="Количество в неделю",4.285,IF(S161="Количество в день",IF(VLOOKUP(D161,'2Рабочее время'!$A$1:$C$50,2,FALSE)&gt;0,VLOOKUP(D161,'2Рабочее время'!$A$1:$C$50,2,FALSE),VLOOKUP(D161,'2Рабочее время'!$A$1:$C$50,3,FALSE)))))),0)))+IF((AND(COUNTA(O161:Q161)=1,O161&gt;0)),O161*60*VLOOKUP(D161,'2Рабочее время'!$A:$L,4,FALSE)*((IF(VLOOKUP(D161,'2Рабочее время'!$A$1:$C$50,2,FALSE)&gt;0,VLOOKUP(D161,'2Рабочее время'!$A$1:$C$50,2,FALSE),VLOOKUP(D161,'2Рабочее время'!$A$1:$C$50,3,FALSE)))),IF((AND(COUNTA(L161:N161)=1,M161&gt;0)),M161*((IF(VLOOKUP(D161,'2Рабочее время'!$A$1:$C$50,2,FALSE)&gt;0,VLOOKUP(D161,'2Рабочее время'!$A$1:$C$50,2,FALSE),VLOOKUP(D161,'2Рабочее время'!$A$1:$C$50,3,FALSE)))),IF((AND(COUNTA(O161:Q161)=1,P161&gt;0)),P161*((IF(VLOOKUP(D161,'2Рабочее время'!$A$1:$C$50,2,FALSE)&gt;0,VLOOKUP(D161,'2Рабочее время'!$A$1:$C$50,2,FALSE),VLOOKUP(D161,'2Рабочее время'!$A$1:$C$50,3,FALSE)))),IF((AND(COUNTA(O161:Q161)=1,Q161&gt;0)),Q161*T161*IF(S161=0,0,IF(S161="Количество в месяц",1,IF(S161="Количество в неделю",4.285,IF(S161="Количество в день",IF(VLOOKUP(D161,'2Рабочее время'!$A$1:$C$50,2,FALSE)&gt;0,VLOOKUP(D161,'2Рабочее время'!$A$1:$C$50,2,FALSE),VLOOKUP(D161,'2Рабочее время'!$A$1:$C$50,3,FALSE)))))),0))))))</f>
        <v>0</v>
      </c>
      <c r="S161" s="91" t="s">
        <v>4</v>
      </c>
      <c r="T161" s="92"/>
      <c r="U161" s="39">
        <v>1</v>
      </c>
      <c r="V161" s="17">
        <f t="shared" si="8"/>
        <v>0</v>
      </c>
      <c r="W161" s="17">
        <f t="shared" si="10"/>
        <v>0</v>
      </c>
    </row>
    <row r="162" spans="4:23" ht="37.5" x14ac:dyDescent="0.25">
      <c r="D162" s="27"/>
      <c r="E162" s="44"/>
      <c r="F162" s="83"/>
      <c r="G162" s="83"/>
      <c r="H162" s="27"/>
      <c r="I162" s="27"/>
      <c r="J162" s="27"/>
      <c r="K162" s="17">
        <f t="shared" si="9"/>
        <v>0</v>
      </c>
      <c r="L162" s="88"/>
      <c r="M162" s="72"/>
      <c r="N162" s="72"/>
      <c r="O162" s="90"/>
      <c r="P162" s="72"/>
      <c r="Q162" s="72"/>
      <c r="R162" s="81">
        <f>IF(OR(COUNTA(L162:N162)&gt;=2,COUNTA(O162:Q162)&gt;=2),"ошибка",(IF((AND(COUNTA(L162:N162)=1,L162&gt;0)),L162*60*VLOOKUP(D162,'2Рабочее время'!$A:$L,4,FALSE)*((IF(VLOOKUP(D162,'2Рабочее время'!$A$1:$C$50,2,FALSE)&gt;0,VLOOKUP(D162,'2Рабочее время'!$A$1:$C$50,2,FALSE),VLOOKUP(D162,'2Рабочее время'!$A$1:$C$50,3,FALSE)))),IF((AND(COUNTA(L162:N162)=1,M162&gt;0)),M162*((IF(VLOOKUP(D162,'2Рабочее время'!$A$1:$C$50,2,FALSE)&gt;0,VLOOKUP(D162,'2Рабочее время'!$A$1:$C$50,2,FALSE),VLOOKUP(D162,'2Рабочее время'!$A$1:$C$50,3,FALSE)))),IF((AND(COUNTA(L162:N162)=1,N162&gt;0)),N162*T162*IF(S162=0,0,IF(S162="Количество в месяц",1,IF(S162="Количество в неделю",4.285,IF(S162="Количество в день",IF(VLOOKUP(D162,'2Рабочее время'!$A$1:$C$50,2,FALSE)&gt;0,VLOOKUP(D162,'2Рабочее время'!$A$1:$C$50,2,FALSE),VLOOKUP(D162,'2Рабочее время'!$A$1:$C$50,3,FALSE)))))),0)))+IF((AND(COUNTA(O162:Q162)=1,O162&gt;0)),O162*60*VLOOKUP(D162,'2Рабочее время'!$A:$L,4,FALSE)*((IF(VLOOKUP(D162,'2Рабочее время'!$A$1:$C$50,2,FALSE)&gt;0,VLOOKUP(D162,'2Рабочее время'!$A$1:$C$50,2,FALSE),VLOOKUP(D162,'2Рабочее время'!$A$1:$C$50,3,FALSE)))),IF((AND(COUNTA(L162:N162)=1,M162&gt;0)),M162*((IF(VLOOKUP(D162,'2Рабочее время'!$A$1:$C$50,2,FALSE)&gt;0,VLOOKUP(D162,'2Рабочее время'!$A$1:$C$50,2,FALSE),VLOOKUP(D162,'2Рабочее время'!$A$1:$C$50,3,FALSE)))),IF((AND(COUNTA(O162:Q162)=1,P162&gt;0)),P162*((IF(VLOOKUP(D162,'2Рабочее время'!$A$1:$C$50,2,FALSE)&gt;0,VLOOKUP(D162,'2Рабочее время'!$A$1:$C$50,2,FALSE),VLOOKUP(D162,'2Рабочее время'!$A$1:$C$50,3,FALSE)))),IF((AND(COUNTA(O162:Q162)=1,Q162&gt;0)),Q162*T162*IF(S162=0,0,IF(S162="Количество в месяц",1,IF(S162="Количество в неделю",4.285,IF(S162="Количество в день",IF(VLOOKUP(D162,'2Рабочее время'!$A$1:$C$50,2,FALSE)&gt;0,VLOOKUP(D162,'2Рабочее время'!$A$1:$C$50,2,FALSE),VLOOKUP(D162,'2Рабочее время'!$A$1:$C$50,3,FALSE)))))),0))))))</f>
        <v>0</v>
      </c>
      <c r="S162" s="91" t="s">
        <v>22</v>
      </c>
      <c r="T162" s="117"/>
      <c r="U162" s="39">
        <v>1</v>
      </c>
      <c r="V162" s="17">
        <f t="shared" si="8"/>
        <v>0</v>
      </c>
      <c r="W162" s="17">
        <f t="shared" si="10"/>
        <v>0</v>
      </c>
    </row>
    <row r="163" spans="4:23" ht="37.5" x14ac:dyDescent="0.25">
      <c r="D163" s="27"/>
      <c r="E163" s="44"/>
      <c r="F163" s="83"/>
      <c r="G163" s="83"/>
      <c r="H163" s="27"/>
      <c r="I163" s="27"/>
      <c r="J163" s="27"/>
      <c r="K163" s="17">
        <f t="shared" si="9"/>
        <v>0</v>
      </c>
      <c r="L163" s="88"/>
      <c r="M163" s="72"/>
      <c r="N163" s="72"/>
      <c r="O163" s="90"/>
      <c r="P163" s="72"/>
      <c r="Q163" s="72"/>
      <c r="R163" s="81">
        <f>IF(OR(COUNTA(L163:N163)&gt;=2,COUNTA(O163:Q163)&gt;=2),"ошибка",(IF((AND(COUNTA(L163:N163)=1,L163&gt;0)),L163*60*VLOOKUP(D163,'2Рабочее время'!$A:$L,4,FALSE)*((IF(VLOOKUP(D163,'2Рабочее время'!$A$1:$C$50,2,FALSE)&gt;0,VLOOKUP(D163,'2Рабочее время'!$A$1:$C$50,2,FALSE),VLOOKUP(D163,'2Рабочее время'!$A$1:$C$50,3,FALSE)))),IF((AND(COUNTA(L163:N163)=1,M163&gt;0)),M163*((IF(VLOOKUP(D163,'2Рабочее время'!$A$1:$C$50,2,FALSE)&gt;0,VLOOKUP(D163,'2Рабочее время'!$A$1:$C$50,2,FALSE),VLOOKUP(D163,'2Рабочее время'!$A$1:$C$50,3,FALSE)))),IF((AND(COUNTA(L163:N163)=1,N163&gt;0)),N163*T163*IF(S163=0,0,IF(S163="Количество в месяц",1,IF(S163="Количество в неделю",4.285,IF(S163="Количество в день",IF(VLOOKUP(D163,'2Рабочее время'!$A$1:$C$50,2,FALSE)&gt;0,VLOOKUP(D163,'2Рабочее время'!$A$1:$C$50,2,FALSE),VLOOKUP(D163,'2Рабочее время'!$A$1:$C$50,3,FALSE)))))),0)))+IF((AND(COUNTA(O163:Q163)=1,O163&gt;0)),O163*60*VLOOKUP(D163,'2Рабочее время'!$A:$L,4,FALSE)*((IF(VLOOKUP(D163,'2Рабочее время'!$A$1:$C$50,2,FALSE)&gt;0,VLOOKUP(D163,'2Рабочее время'!$A$1:$C$50,2,FALSE),VLOOKUP(D163,'2Рабочее время'!$A$1:$C$50,3,FALSE)))),IF((AND(COUNTA(L163:N163)=1,M163&gt;0)),M163*((IF(VLOOKUP(D163,'2Рабочее время'!$A$1:$C$50,2,FALSE)&gt;0,VLOOKUP(D163,'2Рабочее время'!$A$1:$C$50,2,FALSE),VLOOKUP(D163,'2Рабочее время'!$A$1:$C$50,3,FALSE)))),IF((AND(COUNTA(O163:Q163)=1,P163&gt;0)),P163*((IF(VLOOKUP(D163,'2Рабочее время'!$A$1:$C$50,2,FALSE)&gt;0,VLOOKUP(D163,'2Рабочее время'!$A$1:$C$50,2,FALSE),VLOOKUP(D163,'2Рабочее время'!$A$1:$C$50,3,FALSE)))),IF((AND(COUNTA(O163:Q163)=1,Q163&gt;0)),Q163*T163*IF(S163=0,0,IF(S163="Количество в месяц",1,IF(S163="Количество в неделю",4.285,IF(S163="Количество в день",IF(VLOOKUP(D163,'2Рабочее время'!$A$1:$C$50,2,FALSE)&gt;0,VLOOKUP(D163,'2Рабочее время'!$A$1:$C$50,2,FALSE),VLOOKUP(D163,'2Рабочее время'!$A$1:$C$50,3,FALSE)))))),0))))))</f>
        <v>0</v>
      </c>
      <c r="S163" s="91" t="s">
        <v>22</v>
      </c>
      <c r="T163" s="91"/>
      <c r="U163" s="39">
        <v>1</v>
      </c>
      <c r="V163" s="17">
        <f t="shared" si="8"/>
        <v>0</v>
      </c>
      <c r="W163" s="17">
        <f t="shared" si="10"/>
        <v>0</v>
      </c>
    </row>
    <row r="164" spans="4:23" ht="37.5" x14ac:dyDescent="0.25">
      <c r="D164" s="27"/>
      <c r="E164" s="44"/>
      <c r="F164" s="83"/>
      <c r="G164" s="83"/>
      <c r="H164" s="27"/>
      <c r="I164" s="27"/>
      <c r="J164" s="27"/>
      <c r="K164" s="17">
        <f t="shared" si="9"/>
        <v>0</v>
      </c>
      <c r="L164" s="88"/>
      <c r="M164" s="72"/>
      <c r="N164" s="72"/>
      <c r="O164" s="90"/>
      <c r="P164" s="72"/>
      <c r="Q164" s="72"/>
      <c r="R164" s="81">
        <f>IF(OR(COUNTA(L164:N164)&gt;=2,COUNTA(O164:Q164)&gt;=2),"ошибка",(IF((AND(COUNTA(L164:N164)=1,L164&gt;0)),L164*60*VLOOKUP(D164,'2Рабочее время'!$A:$L,4,FALSE)*((IF(VLOOKUP(D164,'2Рабочее время'!$A$1:$C$50,2,FALSE)&gt;0,VLOOKUP(D164,'2Рабочее время'!$A$1:$C$50,2,FALSE),VLOOKUP(D164,'2Рабочее время'!$A$1:$C$50,3,FALSE)))),IF((AND(COUNTA(L164:N164)=1,M164&gt;0)),M164*((IF(VLOOKUP(D164,'2Рабочее время'!$A$1:$C$50,2,FALSE)&gt;0,VLOOKUP(D164,'2Рабочее время'!$A$1:$C$50,2,FALSE),VLOOKUP(D164,'2Рабочее время'!$A$1:$C$50,3,FALSE)))),IF((AND(COUNTA(L164:N164)=1,N164&gt;0)),N164*T164*IF(S164=0,0,IF(S164="Количество в месяц",1,IF(S164="Количество в неделю",4.285,IF(S164="Количество в день",IF(VLOOKUP(D164,'2Рабочее время'!$A$1:$C$50,2,FALSE)&gt;0,VLOOKUP(D164,'2Рабочее время'!$A$1:$C$50,2,FALSE),VLOOKUP(D164,'2Рабочее время'!$A$1:$C$50,3,FALSE)))))),0)))+IF((AND(COUNTA(O164:Q164)=1,O164&gt;0)),O164*60*VLOOKUP(D164,'2Рабочее время'!$A:$L,4,FALSE)*((IF(VLOOKUP(D164,'2Рабочее время'!$A$1:$C$50,2,FALSE)&gt;0,VLOOKUP(D164,'2Рабочее время'!$A$1:$C$50,2,FALSE),VLOOKUP(D164,'2Рабочее время'!$A$1:$C$50,3,FALSE)))),IF((AND(COUNTA(L164:N164)=1,M164&gt;0)),M164*((IF(VLOOKUP(D164,'2Рабочее время'!$A$1:$C$50,2,FALSE)&gt;0,VLOOKUP(D164,'2Рабочее время'!$A$1:$C$50,2,FALSE),VLOOKUP(D164,'2Рабочее время'!$A$1:$C$50,3,FALSE)))),IF((AND(COUNTA(O164:Q164)=1,P164&gt;0)),P164*((IF(VLOOKUP(D164,'2Рабочее время'!$A$1:$C$50,2,FALSE)&gt;0,VLOOKUP(D164,'2Рабочее время'!$A$1:$C$50,2,FALSE),VLOOKUP(D164,'2Рабочее время'!$A$1:$C$50,3,FALSE)))),IF((AND(COUNTA(O164:Q164)=1,Q164&gt;0)),Q164*T164*IF(S164=0,0,IF(S164="Количество в месяц",1,IF(S164="Количество в неделю",4.285,IF(S164="Количество в день",IF(VLOOKUP(D164,'2Рабочее время'!$A$1:$C$50,2,FALSE)&gt;0,VLOOKUP(D164,'2Рабочее время'!$A$1:$C$50,2,FALSE),VLOOKUP(D164,'2Рабочее время'!$A$1:$C$50,3,FALSE)))))),0))))))</f>
        <v>0</v>
      </c>
      <c r="S164" s="91" t="s">
        <v>22</v>
      </c>
      <c r="T164" s="91"/>
      <c r="U164" s="39">
        <v>1</v>
      </c>
      <c r="V164" s="17">
        <f t="shared" si="8"/>
        <v>0</v>
      </c>
      <c r="W164" s="17">
        <f t="shared" si="10"/>
        <v>0</v>
      </c>
    </row>
    <row r="165" spans="4:23" ht="37.5" x14ac:dyDescent="0.25">
      <c r="D165" s="27"/>
      <c r="E165" s="44"/>
      <c r="F165" s="87"/>
      <c r="G165" s="83"/>
      <c r="H165" s="27"/>
      <c r="I165" s="27"/>
      <c r="J165" s="27"/>
      <c r="K165" s="17">
        <f t="shared" si="9"/>
        <v>0</v>
      </c>
      <c r="L165" s="88"/>
      <c r="M165" s="72"/>
      <c r="N165" s="72"/>
      <c r="O165" s="90"/>
      <c r="P165" s="72"/>
      <c r="Q165" s="72"/>
      <c r="R165" s="81">
        <f>IF(OR(COUNTA(L165:N165)&gt;=2,COUNTA(O165:Q165)&gt;=2),"ошибка",(IF((AND(COUNTA(L165:N165)=1,L165&gt;0)),L165*60*VLOOKUP(D165,'2Рабочее время'!$A:$L,4,FALSE)*((IF(VLOOKUP(D165,'2Рабочее время'!$A$1:$C$50,2,FALSE)&gt;0,VLOOKUP(D165,'2Рабочее время'!$A$1:$C$50,2,FALSE),VLOOKUP(D165,'2Рабочее время'!$A$1:$C$50,3,FALSE)))),IF((AND(COUNTA(L165:N165)=1,M165&gt;0)),M165*((IF(VLOOKUP(D165,'2Рабочее время'!$A$1:$C$50,2,FALSE)&gt;0,VLOOKUP(D165,'2Рабочее время'!$A$1:$C$50,2,FALSE),VLOOKUP(D165,'2Рабочее время'!$A$1:$C$50,3,FALSE)))),IF((AND(COUNTA(L165:N165)=1,N165&gt;0)),N165*T165*IF(S165=0,0,IF(S165="Количество в месяц",1,IF(S165="Количество в неделю",4.285,IF(S165="Количество в день",IF(VLOOKUP(D165,'2Рабочее время'!$A$1:$C$50,2,FALSE)&gt;0,VLOOKUP(D165,'2Рабочее время'!$A$1:$C$50,2,FALSE),VLOOKUP(D165,'2Рабочее время'!$A$1:$C$50,3,FALSE)))))),0)))+IF((AND(COUNTA(O165:Q165)=1,O165&gt;0)),O165*60*VLOOKUP(D165,'2Рабочее время'!$A:$L,4,FALSE)*((IF(VLOOKUP(D165,'2Рабочее время'!$A$1:$C$50,2,FALSE)&gt;0,VLOOKUP(D165,'2Рабочее время'!$A$1:$C$50,2,FALSE),VLOOKUP(D165,'2Рабочее время'!$A$1:$C$50,3,FALSE)))),IF((AND(COUNTA(L165:N165)=1,M165&gt;0)),M165*((IF(VLOOKUP(D165,'2Рабочее время'!$A$1:$C$50,2,FALSE)&gt;0,VLOOKUP(D165,'2Рабочее время'!$A$1:$C$50,2,FALSE),VLOOKUP(D165,'2Рабочее время'!$A$1:$C$50,3,FALSE)))),IF((AND(COUNTA(O165:Q165)=1,P165&gt;0)),P165*((IF(VLOOKUP(D165,'2Рабочее время'!$A$1:$C$50,2,FALSE)&gt;0,VLOOKUP(D165,'2Рабочее время'!$A$1:$C$50,2,FALSE),VLOOKUP(D165,'2Рабочее время'!$A$1:$C$50,3,FALSE)))),IF((AND(COUNTA(O165:Q165)=1,Q165&gt;0)),Q165*T165*IF(S165=0,0,IF(S165="Количество в месяц",1,IF(S165="Количество в неделю",4.285,IF(S165="Количество в день",IF(VLOOKUP(D165,'2Рабочее время'!$A$1:$C$50,2,FALSE)&gt;0,VLOOKUP(D165,'2Рабочее время'!$A$1:$C$50,2,FALSE),VLOOKUP(D165,'2Рабочее время'!$A$1:$C$50,3,FALSE)))))),0))))))</f>
        <v>0</v>
      </c>
      <c r="S165" s="91" t="s">
        <v>22</v>
      </c>
      <c r="T165" s="91"/>
      <c r="U165" s="39">
        <v>1</v>
      </c>
      <c r="V165" s="17">
        <f t="shared" si="8"/>
        <v>0</v>
      </c>
      <c r="W165" s="17">
        <f t="shared" si="10"/>
        <v>0</v>
      </c>
    </row>
    <row r="166" spans="4:23" ht="37.5" x14ac:dyDescent="0.25">
      <c r="D166" s="27"/>
      <c r="E166" s="44"/>
      <c r="F166" s="87"/>
      <c r="G166" s="83"/>
      <c r="H166" s="27"/>
      <c r="I166" s="27"/>
      <c r="J166" s="27"/>
      <c r="K166" s="17">
        <f t="shared" si="9"/>
        <v>0</v>
      </c>
      <c r="L166" s="88"/>
      <c r="M166" s="72"/>
      <c r="N166" s="72"/>
      <c r="O166" s="90"/>
      <c r="P166" s="72"/>
      <c r="Q166" s="72"/>
      <c r="R166" s="81">
        <f>IF(OR(COUNTA(L166:N166)&gt;=2,COUNTA(O166:Q166)&gt;=2),"ошибка",(IF((AND(COUNTA(L166:N166)=1,L166&gt;0)),L166*60*VLOOKUP(D166,'2Рабочее время'!$A:$L,4,FALSE)*((IF(VLOOKUP(D166,'2Рабочее время'!$A$1:$C$50,2,FALSE)&gt;0,VLOOKUP(D166,'2Рабочее время'!$A$1:$C$50,2,FALSE),VLOOKUP(D166,'2Рабочее время'!$A$1:$C$50,3,FALSE)))),IF((AND(COUNTA(L166:N166)=1,M166&gt;0)),M166*((IF(VLOOKUP(D166,'2Рабочее время'!$A$1:$C$50,2,FALSE)&gt;0,VLOOKUP(D166,'2Рабочее время'!$A$1:$C$50,2,FALSE),VLOOKUP(D166,'2Рабочее время'!$A$1:$C$50,3,FALSE)))),IF((AND(COUNTA(L166:N166)=1,N166&gt;0)),N166*T166*IF(S166=0,0,IF(S166="Количество в месяц",1,IF(S166="Количество в неделю",4.285,IF(S166="Количество в день",IF(VLOOKUP(D166,'2Рабочее время'!$A$1:$C$50,2,FALSE)&gt;0,VLOOKUP(D166,'2Рабочее время'!$A$1:$C$50,2,FALSE),VLOOKUP(D166,'2Рабочее время'!$A$1:$C$50,3,FALSE)))))),0)))+IF((AND(COUNTA(O166:Q166)=1,O166&gt;0)),O166*60*VLOOKUP(D166,'2Рабочее время'!$A:$L,4,FALSE)*((IF(VLOOKUP(D166,'2Рабочее время'!$A$1:$C$50,2,FALSE)&gt;0,VLOOKUP(D166,'2Рабочее время'!$A$1:$C$50,2,FALSE),VLOOKUP(D166,'2Рабочее время'!$A$1:$C$50,3,FALSE)))),IF((AND(COUNTA(L166:N166)=1,M166&gt;0)),M166*((IF(VLOOKUP(D166,'2Рабочее время'!$A$1:$C$50,2,FALSE)&gt;0,VLOOKUP(D166,'2Рабочее время'!$A$1:$C$50,2,FALSE),VLOOKUP(D166,'2Рабочее время'!$A$1:$C$50,3,FALSE)))),IF((AND(COUNTA(O166:Q166)=1,P166&gt;0)),P166*((IF(VLOOKUP(D166,'2Рабочее время'!$A$1:$C$50,2,FALSE)&gt;0,VLOOKUP(D166,'2Рабочее время'!$A$1:$C$50,2,FALSE),VLOOKUP(D166,'2Рабочее время'!$A$1:$C$50,3,FALSE)))),IF((AND(COUNTA(O166:Q166)=1,Q166&gt;0)),Q166*T166*IF(S166=0,0,IF(S166="Количество в месяц",1,IF(S166="Количество в неделю",4.285,IF(S166="Количество в день",IF(VLOOKUP(D166,'2Рабочее время'!$A$1:$C$50,2,FALSE)&gt;0,VLOOKUP(D166,'2Рабочее время'!$A$1:$C$50,2,FALSE),VLOOKUP(D166,'2Рабочее время'!$A$1:$C$50,3,FALSE)))))),0))))))</f>
        <v>0</v>
      </c>
      <c r="S166" s="91" t="s">
        <v>22</v>
      </c>
      <c r="T166" s="91"/>
      <c r="U166" s="39">
        <v>1</v>
      </c>
      <c r="V166" s="17">
        <f t="shared" si="8"/>
        <v>0</v>
      </c>
      <c r="W166" s="17">
        <f t="shared" si="10"/>
        <v>0</v>
      </c>
    </row>
    <row r="167" spans="4:23" ht="37.5" x14ac:dyDescent="0.25">
      <c r="D167" s="27"/>
      <c r="E167" s="44"/>
      <c r="F167" s="87"/>
      <c r="G167" s="83"/>
      <c r="H167" s="27"/>
      <c r="I167" s="27"/>
      <c r="J167" s="27"/>
      <c r="K167" s="17">
        <f t="shared" si="9"/>
        <v>0</v>
      </c>
      <c r="L167" s="88"/>
      <c r="M167" s="72"/>
      <c r="N167" s="72"/>
      <c r="O167" s="90"/>
      <c r="P167" s="72"/>
      <c r="Q167" s="72"/>
      <c r="R167" s="81">
        <f>IF(OR(COUNTA(L167:N167)&gt;=2,COUNTA(O167:Q167)&gt;=2),"ошибка",(IF((AND(COUNTA(L167:N167)=1,L167&gt;0)),L167*60*VLOOKUP(D167,'2Рабочее время'!$A:$L,4,FALSE)*((IF(VLOOKUP(D167,'2Рабочее время'!$A$1:$C$50,2,FALSE)&gt;0,VLOOKUP(D167,'2Рабочее время'!$A$1:$C$50,2,FALSE),VLOOKUP(D167,'2Рабочее время'!$A$1:$C$50,3,FALSE)))),IF((AND(COUNTA(L167:N167)=1,M167&gt;0)),M167*((IF(VLOOKUP(D167,'2Рабочее время'!$A$1:$C$50,2,FALSE)&gt;0,VLOOKUP(D167,'2Рабочее время'!$A$1:$C$50,2,FALSE),VLOOKUP(D167,'2Рабочее время'!$A$1:$C$50,3,FALSE)))),IF((AND(COUNTA(L167:N167)=1,N167&gt;0)),N167*T167*IF(S167=0,0,IF(S167="Количество в месяц",1,IF(S167="Количество в неделю",4.285,IF(S167="Количество в день",IF(VLOOKUP(D167,'2Рабочее время'!$A$1:$C$50,2,FALSE)&gt;0,VLOOKUP(D167,'2Рабочее время'!$A$1:$C$50,2,FALSE),VLOOKUP(D167,'2Рабочее время'!$A$1:$C$50,3,FALSE)))))),0)))+IF((AND(COUNTA(O167:Q167)=1,O167&gt;0)),O167*60*VLOOKUP(D167,'2Рабочее время'!$A:$L,4,FALSE)*((IF(VLOOKUP(D167,'2Рабочее время'!$A$1:$C$50,2,FALSE)&gt;0,VLOOKUP(D167,'2Рабочее время'!$A$1:$C$50,2,FALSE),VLOOKUP(D167,'2Рабочее время'!$A$1:$C$50,3,FALSE)))),IF((AND(COUNTA(L167:N167)=1,M167&gt;0)),M167*((IF(VLOOKUP(D167,'2Рабочее время'!$A$1:$C$50,2,FALSE)&gt;0,VLOOKUP(D167,'2Рабочее время'!$A$1:$C$50,2,FALSE),VLOOKUP(D167,'2Рабочее время'!$A$1:$C$50,3,FALSE)))),IF((AND(COUNTA(O167:Q167)=1,P167&gt;0)),P167*((IF(VLOOKUP(D167,'2Рабочее время'!$A$1:$C$50,2,FALSE)&gt;0,VLOOKUP(D167,'2Рабочее время'!$A$1:$C$50,2,FALSE),VLOOKUP(D167,'2Рабочее время'!$A$1:$C$50,3,FALSE)))),IF((AND(COUNTA(O167:Q167)=1,Q167&gt;0)),Q167*T167*IF(S167=0,0,IF(S167="Количество в месяц",1,IF(S167="Количество в неделю",4.285,IF(S167="Количество в день",IF(VLOOKUP(D167,'2Рабочее время'!$A$1:$C$50,2,FALSE)&gt;0,VLOOKUP(D167,'2Рабочее время'!$A$1:$C$50,2,FALSE),VLOOKUP(D167,'2Рабочее время'!$A$1:$C$50,3,FALSE)))))),0))))))</f>
        <v>0</v>
      </c>
      <c r="S167" s="91" t="s">
        <v>22</v>
      </c>
      <c r="T167" s="91"/>
      <c r="U167" s="39">
        <v>1</v>
      </c>
      <c r="V167" s="17">
        <f t="shared" si="8"/>
        <v>0</v>
      </c>
      <c r="W167" s="17">
        <f t="shared" si="10"/>
        <v>0</v>
      </c>
    </row>
    <row r="168" spans="4:23" ht="37.5" x14ac:dyDescent="0.25">
      <c r="D168" s="27"/>
      <c r="E168" s="44"/>
      <c r="F168" s="87"/>
      <c r="G168" s="83"/>
      <c r="H168" s="27"/>
      <c r="I168" s="27"/>
      <c r="J168" s="27"/>
      <c r="K168" s="17">
        <f t="shared" si="9"/>
        <v>0</v>
      </c>
      <c r="L168" s="88"/>
      <c r="M168" s="72"/>
      <c r="N168" s="72"/>
      <c r="O168" s="90"/>
      <c r="P168" s="72"/>
      <c r="Q168" s="72"/>
      <c r="R168" s="81">
        <f>IF(OR(COUNTA(L168:N168)&gt;=2,COUNTA(O168:Q168)&gt;=2),"ошибка",(IF((AND(COUNTA(L168:N168)=1,L168&gt;0)),L168*60*VLOOKUP(D168,'2Рабочее время'!$A:$L,4,FALSE)*((IF(VLOOKUP(D168,'2Рабочее время'!$A$1:$C$50,2,FALSE)&gt;0,VLOOKUP(D168,'2Рабочее время'!$A$1:$C$50,2,FALSE),VLOOKUP(D168,'2Рабочее время'!$A$1:$C$50,3,FALSE)))),IF((AND(COUNTA(L168:N168)=1,M168&gt;0)),M168*((IF(VLOOKUP(D168,'2Рабочее время'!$A$1:$C$50,2,FALSE)&gt;0,VLOOKUP(D168,'2Рабочее время'!$A$1:$C$50,2,FALSE),VLOOKUP(D168,'2Рабочее время'!$A$1:$C$50,3,FALSE)))),IF((AND(COUNTA(L168:N168)=1,N168&gt;0)),N168*T168*IF(S168=0,0,IF(S168="Количество в месяц",1,IF(S168="Количество в неделю",4.285,IF(S168="Количество в день",IF(VLOOKUP(D168,'2Рабочее время'!$A$1:$C$50,2,FALSE)&gt;0,VLOOKUP(D168,'2Рабочее время'!$A$1:$C$50,2,FALSE),VLOOKUP(D168,'2Рабочее время'!$A$1:$C$50,3,FALSE)))))),0)))+IF((AND(COUNTA(O168:Q168)=1,O168&gt;0)),O168*60*VLOOKUP(D168,'2Рабочее время'!$A:$L,4,FALSE)*((IF(VLOOKUP(D168,'2Рабочее время'!$A$1:$C$50,2,FALSE)&gt;0,VLOOKUP(D168,'2Рабочее время'!$A$1:$C$50,2,FALSE),VLOOKUP(D168,'2Рабочее время'!$A$1:$C$50,3,FALSE)))),IF((AND(COUNTA(L168:N168)=1,M168&gt;0)),M168*((IF(VLOOKUP(D168,'2Рабочее время'!$A$1:$C$50,2,FALSE)&gt;0,VLOOKUP(D168,'2Рабочее время'!$A$1:$C$50,2,FALSE),VLOOKUP(D168,'2Рабочее время'!$A$1:$C$50,3,FALSE)))),IF((AND(COUNTA(O168:Q168)=1,P168&gt;0)),P168*((IF(VLOOKUP(D168,'2Рабочее время'!$A$1:$C$50,2,FALSE)&gt;0,VLOOKUP(D168,'2Рабочее время'!$A$1:$C$50,2,FALSE),VLOOKUP(D168,'2Рабочее время'!$A$1:$C$50,3,FALSE)))),IF((AND(COUNTA(O168:Q168)=1,Q168&gt;0)),Q168*T168*IF(S168=0,0,IF(S168="Количество в месяц",1,IF(S168="Количество в неделю",4.285,IF(S168="Количество в день",IF(VLOOKUP(D168,'2Рабочее время'!$A$1:$C$50,2,FALSE)&gt;0,VLOOKUP(D168,'2Рабочее время'!$A$1:$C$50,2,FALSE),VLOOKUP(D168,'2Рабочее время'!$A$1:$C$50,3,FALSE)))))),0))))))</f>
        <v>0</v>
      </c>
      <c r="S168" s="91" t="s">
        <v>22</v>
      </c>
      <c r="T168" s="91"/>
      <c r="U168" s="39">
        <v>1</v>
      </c>
      <c r="V168" s="17">
        <f t="shared" si="8"/>
        <v>0</v>
      </c>
      <c r="W168" s="17">
        <f t="shared" si="10"/>
        <v>0</v>
      </c>
    </row>
    <row r="169" spans="4:23" ht="37.5" x14ac:dyDescent="0.25">
      <c r="D169" s="27"/>
      <c r="E169" s="44"/>
      <c r="F169" s="87"/>
      <c r="G169" s="83"/>
      <c r="H169" s="27"/>
      <c r="I169" s="27"/>
      <c r="J169" s="27"/>
      <c r="K169" s="17">
        <f t="shared" si="9"/>
        <v>0</v>
      </c>
      <c r="L169" s="88"/>
      <c r="M169" s="72"/>
      <c r="N169" s="72"/>
      <c r="O169" s="90"/>
      <c r="P169" s="72"/>
      <c r="Q169" s="72"/>
      <c r="R169" s="81">
        <f>IF(OR(COUNTA(L169:N169)&gt;=2,COUNTA(O169:Q169)&gt;=2),"ошибка",(IF((AND(COUNTA(L169:N169)=1,L169&gt;0)),L169*60*VLOOKUP(D169,'2Рабочее время'!$A:$L,4,FALSE)*((IF(VLOOKUP(D169,'2Рабочее время'!$A$1:$C$50,2,FALSE)&gt;0,VLOOKUP(D169,'2Рабочее время'!$A$1:$C$50,2,FALSE),VLOOKUP(D169,'2Рабочее время'!$A$1:$C$50,3,FALSE)))),IF((AND(COUNTA(L169:N169)=1,M169&gt;0)),M169*((IF(VLOOKUP(D169,'2Рабочее время'!$A$1:$C$50,2,FALSE)&gt;0,VLOOKUP(D169,'2Рабочее время'!$A$1:$C$50,2,FALSE),VLOOKUP(D169,'2Рабочее время'!$A$1:$C$50,3,FALSE)))),IF((AND(COUNTA(L169:N169)=1,N169&gt;0)),N169*T169*IF(S169=0,0,IF(S169="Количество в месяц",1,IF(S169="Количество в неделю",4.285,IF(S169="Количество в день",IF(VLOOKUP(D169,'2Рабочее время'!$A$1:$C$50,2,FALSE)&gt;0,VLOOKUP(D169,'2Рабочее время'!$A$1:$C$50,2,FALSE),VLOOKUP(D169,'2Рабочее время'!$A$1:$C$50,3,FALSE)))))),0)))+IF((AND(COUNTA(O169:Q169)=1,O169&gt;0)),O169*60*VLOOKUP(D169,'2Рабочее время'!$A:$L,4,FALSE)*((IF(VLOOKUP(D169,'2Рабочее время'!$A$1:$C$50,2,FALSE)&gt;0,VLOOKUP(D169,'2Рабочее время'!$A$1:$C$50,2,FALSE),VLOOKUP(D169,'2Рабочее время'!$A$1:$C$50,3,FALSE)))),IF((AND(COUNTA(L169:N169)=1,M169&gt;0)),M169*((IF(VLOOKUP(D169,'2Рабочее время'!$A$1:$C$50,2,FALSE)&gt;0,VLOOKUP(D169,'2Рабочее время'!$A$1:$C$50,2,FALSE),VLOOKUP(D169,'2Рабочее время'!$A$1:$C$50,3,FALSE)))),IF((AND(COUNTA(O169:Q169)=1,P169&gt;0)),P169*((IF(VLOOKUP(D169,'2Рабочее время'!$A$1:$C$50,2,FALSE)&gt;0,VLOOKUP(D169,'2Рабочее время'!$A$1:$C$50,2,FALSE),VLOOKUP(D169,'2Рабочее время'!$A$1:$C$50,3,FALSE)))),IF((AND(COUNTA(O169:Q169)=1,Q169&gt;0)),Q169*T169*IF(S169=0,0,IF(S169="Количество в месяц",1,IF(S169="Количество в неделю",4.285,IF(S169="Количество в день",IF(VLOOKUP(D169,'2Рабочее время'!$A$1:$C$50,2,FALSE)&gt;0,VLOOKUP(D169,'2Рабочее время'!$A$1:$C$50,2,FALSE),VLOOKUP(D169,'2Рабочее время'!$A$1:$C$50,3,FALSE)))))),0))))))</f>
        <v>0</v>
      </c>
      <c r="S169" s="91" t="s">
        <v>22</v>
      </c>
      <c r="T169" s="91"/>
      <c r="U169" s="39">
        <v>1</v>
      </c>
      <c r="V169" s="17">
        <f t="shared" si="8"/>
        <v>0</v>
      </c>
      <c r="W169" s="17">
        <f t="shared" si="10"/>
        <v>0</v>
      </c>
    </row>
    <row r="170" spans="4:23" ht="37.5" x14ac:dyDescent="0.25">
      <c r="D170" s="27"/>
      <c r="E170" s="44"/>
      <c r="F170" s="87"/>
      <c r="G170" s="83"/>
      <c r="H170" s="27"/>
      <c r="I170" s="27"/>
      <c r="J170" s="27"/>
      <c r="K170" s="17">
        <f t="shared" si="9"/>
        <v>0</v>
      </c>
      <c r="L170" s="88"/>
      <c r="M170" s="72"/>
      <c r="N170" s="72"/>
      <c r="O170" s="90"/>
      <c r="P170" s="72"/>
      <c r="Q170" s="72"/>
      <c r="R170" s="81">
        <f>IF(OR(COUNTA(L170:N170)&gt;=2,COUNTA(O170:Q170)&gt;=2),"ошибка",(IF((AND(COUNTA(L170:N170)=1,L170&gt;0)),L170*60*VLOOKUP(D170,'2Рабочее время'!$A:$L,4,FALSE)*((IF(VLOOKUP(D170,'2Рабочее время'!$A$1:$C$50,2,FALSE)&gt;0,VLOOKUP(D170,'2Рабочее время'!$A$1:$C$50,2,FALSE),VLOOKUP(D170,'2Рабочее время'!$A$1:$C$50,3,FALSE)))),IF((AND(COUNTA(L170:N170)=1,M170&gt;0)),M170*((IF(VLOOKUP(D170,'2Рабочее время'!$A$1:$C$50,2,FALSE)&gt;0,VLOOKUP(D170,'2Рабочее время'!$A$1:$C$50,2,FALSE),VLOOKUP(D170,'2Рабочее время'!$A$1:$C$50,3,FALSE)))),IF((AND(COUNTA(L170:N170)=1,N170&gt;0)),N170*T170*IF(S170=0,0,IF(S170="Количество в месяц",1,IF(S170="Количество в неделю",4.285,IF(S170="Количество в день",IF(VLOOKUP(D170,'2Рабочее время'!$A$1:$C$50,2,FALSE)&gt;0,VLOOKUP(D170,'2Рабочее время'!$A$1:$C$50,2,FALSE),VLOOKUP(D170,'2Рабочее время'!$A$1:$C$50,3,FALSE)))))),0)))+IF((AND(COUNTA(O170:Q170)=1,O170&gt;0)),O170*60*VLOOKUP(D170,'2Рабочее время'!$A:$L,4,FALSE)*((IF(VLOOKUP(D170,'2Рабочее время'!$A$1:$C$50,2,FALSE)&gt;0,VLOOKUP(D170,'2Рабочее время'!$A$1:$C$50,2,FALSE),VLOOKUP(D170,'2Рабочее время'!$A$1:$C$50,3,FALSE)))),IF((AND(COUNTA(L170:N170)=1,M170&gt;0)),M170*((IF(VLOOKUP(D170,'2Рабочее время'!$A$1:$C$50,2,FALSE)&gt;0,VLOOKUP(D170,'2Рабочее время'!$A$1:$C$50,2,FALSE),VLOOKUP(D170,'2Рабочее время'!$A$1:$C$50,3,FALSE)))),IF((AND(COUNTA(O170:Q170)=1,P170&gt;0)),P170*((IF(VLOOKUP(D170,'2Рабочее время'!$A$1:$C$50,2,FALSE)&gt;0,VLOOKUP(D170,'2Рабочее время'!$A$1:$C$50,2,FALSE),VLOOKUP(D170,'2Рабочее время'!$A$1:$C$50,3,FALSE)))),IF((AND(COUNTA(O170:Q170)=1,Q170&gt;0)),Q170*T170*IF(S170=0,0,IF(S170="Количество в месяц",1,IF(S170="Количество в неделю",4.285,IF(S170="Количество в день",IF(VLOOKUP(D170,'2Рабочее время'!$A$1:$C$50,2,FALSE)&gt;0,VLOOKUP(D170,'2Рабочее время'!$A$1:$C$50,2,FALSE),VLOOKUP(D170,'2Рабочее время'!$A$1:$C$50,3,FALSE)))))),0))))))</f>
        <v>0</v>
      </c>
      <c r="S170" s="91" t="s">
        <v>4</v>
      </c>
      <c r="T170" s="91"/>
      <c r="U170" s="39">
        <v>1</v>
      </c>
      <c r="V170" s="17">
        <f t="shared" si="8"/>
        <v>0</v>
      </c>
      <c r="W170" s="17">
        <f t="shared" si="10"/>
        <v>0</v>
      </c>
    </row>
    <row r="171" spans="4:23" ht="37.5" x14ac:dyDescent="0.25">
      <c r="D171" s="27"/>
      <c r="E171" s="44"/>
      <c r="F171" s="87"/>
      <c r="G171" s="83"/>
      <c r="H171" s="27"/>
      <c r="I171" s="27"/>
      <c r="J171" s="27"/>
      <c r="K171" s="17">
        <f t="shared" si="9"/>
        <v>0</v>
      </c>
      <c r="L171" s="88"/>
      <c r="M171" s="72"/>
      <c r="N171" s="72"/>
      <c r="O171" s="90"/>
      <c r="P171" s="72"/>
      <c r="Q171" s="72"/>
      <c r="R171" s="81">
        <f>IF(OR(COUNTA(L171:N171)&gt;=2,COUNTA(O171:Q171)&gt;=2),"ошибка",(IF((AND(COUNTA(L171:N171)=1,L171&gt;0)),L171*60*VLOOKUP(D171,'2Рабочее время'!$A:$L,4,FALSE)*((IF(VLOOKUP(D171,'2Рабочее время'!$A$1:$C$50,2,FALSE)&gt;0,VLOOKUP(D171,'2Рабочее время'!$A$1:$C$50,2,FALSE),VLOOKUP(D171,'2Рабочее время'!$A$1:$C$50,3,FALSE)))),IF((AND(COUNTA(L171:N171)=1,M171&gt;0)),M171*((IF(VLOOKUP(D171,'2Рабочее время'!$A$1:$C$50,2,FALSE)&gt;0,VLOOKUP(D171,'2Рабочее время'!$A$1:$C$50,2,FALSE),VLOOKUP(D171,'2Рабочее время'!$A$1:$C$50,3,FALSE)))),IF((AND(COUNTA(L171:N171)=1,N171&gt;0)),N171*T171*IF(S171=0,0,IF(S171="Количество в месяц",1,IF(S171="Количество в неделю",4.285,IF(S171="Количество в день",IF(VLOOKUP(D171,'2Рабочее время'!$A$1:$C$50,2,FALSE)&gt;0,VLOOKUP(D171,'2Рабочее время'!$A$1:$C$50,2,FALSE),VLOOKUP(D171,'2Рабочее время'!$A$1:$C$50,3,FALSE)))))),0)))+IF((AND(COUNTA(O171:Q171)=1,O171&gt;0)),O171*60*VLOOKUP(D171,'2Рабочее время'!$A:$L,4,FALSE)*((IF(VLOOKUP(D171,'2Рабочее время'!$A$1:$C$50,2,FALSE)&gt;0,VLOOKUP(D171,'2Рабочее время'!$A$1:$C$50,2,FALSE),VLOOKUP(D171,'2Рабочее время'!$A$1:$C$50,3,FALSE)))),IF((AND(COUNTA(L171:N171)=1,M171&gt;0)),M171*((IF(VLOOKUP(D171,'2Рабочее время'!$A$1:$C$50,2,FALSE)&gt;0,VLOOKUP(D171,'2Рабочее время'!$A$1:$C$50,2,FALSE),VLOOKUP(D171,'2Рабочее время'!$A$1:$C$50,3,FALSE)))),IF((AND(COUNTA(O171:Q171)=1,P171&gt;0)),P171*((IF(VLOOKUP(D171,'2Рабочее время'!$A$1:$C$50,2,FALSE)&gt;0,VLOOKUP(D171,'2Рабочее время'!$A$1:$C$50,2,FALSE),VLOOKUP(D171,'2Рабочее время'!$A$1:$C$50,3,FALSE)))),IF((AND(COUNTA(O171:Q171)=1,Q171&gt;0)),Q171*T171*IF(S171=0,0,IF(S171="Количество в месяц",1,IF(S171="Количество в неделю",4.285,IF(S171="Количество в день",IF(VLOOKUP(D171,'2Рабочее время'!$A$1:$C$50,2,FALSE)&gt;0,VLOOKUP(D171,'2Рабочее время'!$A$1:$C$50,2,FALSE),VLOOKUP(D171,'2Рабочее время'!$A$1:$C$50,3,FALSE)))))),0))))))</f>
        <v>0</v>
      </c>
      <c r="S171" s="91" t="s">
        <v>4</v>
      </c>
      <c r="T171" s="91"/>
      <c r="U171" s="39">
        <v>1</v>
      </c>
      <c r="V171" s="17">
        <f t="shared" si="8"/>
        <v>0</v>
      </c>
      <c r="W171" s="17">
        <f t="shared" si="10"/>
        <v>0</v>
      </c>
    </row>
    <row r="172" spans="4:23" ht="37.5" x14ac:dyDescent="0.25">
      <c r="D172" s="27"/>
      <c r="E172" s="44"/>
      <c r="F172" s="87"/>
      <c r="G172" s="83"/>
      <c r="H172" s="27"/>
      <c r="I172" s="27"/>
      <c r="J172" s="27"/>
      <c r="K172" s="17">
        <f t="shared" si="9"/>
        <v>0</v>
      </c>
      <c r="L172" s="88"/>
      <c r="M172" s="72"/>
      <c r="N172" s="72"/>
      <c r="O172" s="90"/>
      <c r="P172" s="72"/>
      <c r="Q172" s="72"/>
      <c r="R172" s="81">
        <f>IF(OR(COUNTA(L172:N172)&gt;=2,COUNTA(O172:Q172)&gt;=2),"ошибка",(IF((AND(COUNTA(L172:N172)=1,L172&gt;0)),L172*60*VLOOKUP(D172,'2Рабочее время'!$A:$L,4,FALSE)*((IF(VLOOKUP(D172,'2Рабочее время'!$A$1:$C$50,2,FALSE)&gt;0,VLOOKUP(D172,'2Рабочее время'!$A$1:$C$50,2,FALSE),VLOOKUP(D172,'2Рабочее время'!$A$1:$C$50,3,FALSE)))),IF((AND(COUNTA(L172:N172)=1,M172&gt;0)),M172*((IF(VLOOKUP(D172,'2Рабочее время'!$A$1:$C$50,2,FALSE)&gt;0,VLOOKUP(D172,'2Рабочее время'!$A$1:$C$50,2,FALSE),VLOOKUP(D172,'2Рабочее время'!$A$1:$C$50,3,FALSE)))),IF((AND(COUNTA(L172:N172)=1,N172&gt;0)),N172*T172*IF(S172=0,0,IF(S172="Количество в месяц",1,IF(S172="Количество в неделю",4.285,IF(S172="Количество в день",IF(VLOOKUP(D172,'2Рабочее время'!$A$1:$C$50,2,FALSE)&gt;0,VLOOKUP(D172,'2Рабочее время'!$A$1:$C$50,2,FALSE),VLOOKUP(D172,'2Рабочее время'!$A$1:$C$50,3,FALSE)))))),0)))+IF((AND(COUNTA(O172:Q172)=1,O172&gt;0)),O172*60*VLOOKUP(D172,'2Рабочее время'!$A:$L,4,FALSE)*((IF(VLOOKUP(D172,'2Рабочее время'!$A$1:$C$50,2,FALSE)&gt;0,VLOOKUP(D172,'2Рабочее время'!$A$1:$C$50,2,FALSE),VLOOKUP(D172,'2Рабочее время'!$A$1:$C$50,3,FALSE)))),IF((AND(COUNTA(L172:N172)=1,M172&gt;0)),M172*((IF(VLOOKUP(D172,'2Рабочее время'!$A$1:$C$50,2,FALSE)&gt;0,VLOOKUP(D172,'2Рабочее время'!$A$1:$C$50,2,FALSE),VLOOKUP(D172,'2Рабочее время'!$A$1:$C$50,3,FALSE)))),IF((AND(COUNTA(O172:Q172)=1,P172&gt;0)),P172*((IF(VLOOKUP(D172,'2Рабочее время'!$A$1:$C$50,2,FALSE)&gt;0,VLOOKUP(D172,'2Рабочее время'!$A$1:$C$50,2,FALSE),VLOOKUP(D172,'2Рабочее время'!$A$1:$C$50,3,FALSE)))),IF((AND(COUNTA(O172:Q172)=1,Q172&gt;0)),Q172*T172*IF(S172=0,0,IF(S172="Количество в месяц",1,IF(S172="Количество в неделю",4.285,IF(S172="Количество в день",IF(VLOOKUP(D172,'2Рабочее время'!$A$1:$C$50,2,FALSE)&gt;0,VLOOKUP(D172,'2Рабочее время'!$A$1:$C$50,2,FALSE),VLOOKUP(D172,'2Рабочее время'!$A$1:$C$50,3,FALSE)))))),0))))))</f>
        <v>0</v>
      </c>
      <c r="S172" s="91" t="s">
        <v>22</v>
      </c>
      <c r="T172" s="91"/>
      <c r="U172" s="39">
        <v>1</v>
      </c>
      <c r="V172" s="17">
        <f t="shared" si="8"/>
        <v>0</v>
      </c>
      <c r="W172" s="17">
        <f t="shared" si="10"/>
        <v>0</v>
      </c>
    </row>
    <row r="173" spans="4:23" ht="37.5" x14ac:dyDescent="0.25">
      <c r="D173" s="27"/>
      <c r="E173" s="44"/>
      <c r="F173" s="87"/>
      <c r="G173" s="83"/>
      <c r="H173" s="27"/>
      <c r="I173" s="27"/>
      <c r="J173" s="27"/>
      <c r="K173" s="17">
        <f t="shared" si="9"/>
        <v>0</v>
      </c>
      <c r="L173" s="88"/>
      <c r="M173" s="72"/>
      <c r="N173" s="72"/>
      <c r="O173" s="90"/>
      <c r="P173" s="72"/>
      <c r="Q173" s="72"/>
      <c r="R173" s="81">
        <f>IF(OR(COUNTA(L173:N173)&gt;=2,COUNTA(O173:Q173)&gt;=2),"ошибка",(IF((AND(COUNTA(L173:N173)=1,L173&gt;0)),L173*60*VLOOKUP(D173,'2Рабочее время'!$A:$L,4,FALSE)*((IF(VLOOKUP(D173,'2Рабочее время'!$A$1:$C$50,2,FALSE)&gt;0,VLOOKUP(D173,'2Рабочее время'!$A$1:$C$50,2,FALSE),VLOOKUP(D173,'2Рабочее время'!$A$1:$C$50,3,FALSE)))),IF((AND(COUNTA(L173:N173)=1,M173&gt;0)),M173*((IF(VLOOKUP(D173,'2Рабочее время'!$A$1:$C$50,2,FALSE)&gt;0,VLOOKUP(D173,'2Рабочее время'!$A$1:$C$50,2,FALSE),VLOOKUP(D173,'2Рабочее время'!$A$1:$C$50,3,FALSE)))),IF((AND(COUNTA(L173:N173)=1,N173&gt;0)),N173*T173*IF(S173=0,0,IF(S173="Количество в месяц",1,IF(S173="Количество в неделю",4.285,IF(S173="Количество в день",IF(VLOOKUP(D173,'2Рабочее время'!$A$1:$C$50,2,FALSE)&gt;0,VLOOKUP(D173,'2Рабочее время'!$A$1:$C$50,2,FALSE),VLOOKUP(D173,'2Рабочее время'!$A$1:$C$50,3,FALSE)))))),0)))+IF((AND(COUNTA(O173:Q173)=1,O173&gt;0)),O173*60*VLOOKUP(D173,'2Рабочее время'!$A:$L,4,FALSE)*((IF(VLOOKUP(D173,'2Рабочее время'!$A$1:$C$50,2,FALSE)&gt;0,VLOOKUP(D173,'2Рабочее время'!$A$1:$C$50,2,FALSE),VLOOKUP(D173,'2Рабочее время'!$A$1:$C$50,3,FALSE)))),IF((AND(COUNTA(L173:N173)=1,M173&gt;0)),M173*((IF(VLOOKUP(D173,'2Рабочее время'!$A$1:$C$50,2,FALSE)&gt;0,VLOOKUP(D173,'2Рабочее время'!$A$1:$C$50,2,FALSE),VLOOKUP(D173,'2Рабочее время'!$A$1:$C$50,3,FALSE)))),IF((AND(COUNTA(O173:Q173)=1,P173&gt;0)),P173*((IF(VLOOKUP(D173,'2Рабочее время'!$A$1:$C$50,2,FALSE)&gt;0,VLOOKUP(D173,'2Рабочее время'!$A$1:$C$50,2,FALSE),VLOOKUP(D173,'2Рабочее время'!$A$1:$C$50,3,FALSE)))),IF((AND(COUNTA(O173:Q173)=1,Q173&gt;0)),Q173*T173*IF(S173=0,0,IF(S173="Количество в месяц",1,IF(S173="Количество в неделю",4.285,IF(S173="Количество в день",IF(VLOOKUP(D173,'2Рабочее время'!$A$1:$C$50,2,FALSE)&gt;0,VLOOKUP(D173,'2Рабочее время'!$A$1:$C$50,2,FALSE),VLOOKUP(D173,'2Рабочее время'!$A$1:$C$50,3,FALSE)))))),0))))))</f>
        <v>0</v>
      </c>
      <c r="S173" s="91" t="s">
        <v>22</v>
      </c>
      <c r="T173" s="91"/>
      <c r="U173" s="39">
        <v>1</v>
      </c>
      <c r="V173" s="17">
        <f t="shared" si="8"/>
        <v>0</v>
      </c>
      <c r="W173" s="17">
        <f t="shared" si="10"/>
        <v>0</v>
      </c>
    </row>
    <row r="174" spans="4:23" ht="37.5" x14ac:dyDescent="0.25">
      <c r="D174" s="27"/>
      <c r="E174" s="44"/>
      <c r="F174" s="87"/>
      <c r="G174" s="83"/>
      <c r="H174" s="27"/>
      <c r="I174" s="27"/>
      <c r="J174" s="27"/>
      <c r="K174" s="17">
        <f t="shared" si="9"/>
        <v>0</v>
      </c>
      <c r="L174" s="88"/>
      <c r="M174" s="72"/>
      <c r="N174" s="72"/>
      <c r="O174" s="90"/>
      <c r="P174" s="72"/>
      <c r="Q174" s="72"/>
      <c r="R174" s="81">
        <f>IF(OR(COUNTA(L174:N174)&gt;=2,COUNTA(O174:Q174)&gt;=2),"ошибка",(IF((AND(COUNTA(L174:N174)=1,L174&gt;0)),L174*60*VLOOKUP(D174,'2Рабочее время'!$A:$L,4,FALSE)*((IF(VLOOKUP(D174,'2Рабочее время'!$A$1:$C$50,2,FALSE)&gt;0,VLOOKUP(D174,'2Рабочее время'!$A$1:$C$50,2,FALSE),VLOOKUP(D174,'2Рабочее время'!$A$1:$C$50,3,FALSE)))),IF((AND(COUNTA(L174:N174)=1,M174&gt;0)),M174*((IF(VLOOKUP(D174,'2Рабочее время'!$A$1:$C$50,2,FALSE)&gt;0,VLOOKUP(D174,'2Рабочее время'!$A$1:$C$50,2,FALSE),VLOOKUP(D174,'2Рабочее время'!$A$1:$C$50,3,FALSE)))),IF((AND(COUNTA(L174:N174)=1,N174&gt;0)),N174*T174*IF(S174=0,0,IF(S174="Количество в месяц",1,IF(S174="Количество в неделю",4.285,IF(S174="Количество в день",IF(VLOOKUP(D174,'2Рабочее время'!$A$1:$C$50,2,FALSE)&gt;0,VLOOKUP(D174,'2Рабочее время'!$A$1:$C$50,2,FALSE),VLOOKUP(D174,'2Рабочее время'!$A$1:$C$50,3,FALSE)))))),0)))+IF((AND(COUNTA(O174:Q174)=1,O174&gt;0)),O174*60*VLOOKUP(D174,'2Рабочее время'!$A:$L,4,FALSE)*((IF(VLOOKUP(D174,'2Рабочее время'!$A$1:$C$50,2,FALSE)&gt;0,VLOOKUP(D174,'2Рабочее время'!$A$1:$C$50,2,FALSE),VLOOKUP(D174,'2Рабочее время'!$A$1:$C$50,3,FALSE)))),IF((AND(COUNTA(L174:N174)=1,M174&gt;0)),M174*((IF(VLOOKUP(D174,'2Рабочее время'!$A$1:$C$50,2,FALSE)&gt;0,VLOOKUP(D174,'2Рабочее время'!$A$1:$C$50,2,FALSE),VLOOKUP(D174,'2Рабочее время'!$A$1:$C$50,3,FALSE)))),IF((AND(COUNTA(O174:Q174)=1,P174&gt;0)),P174*((IF(VLOOKUP(D174,'2Рабочее время'!$A$1:$C$50,2,FALSE)&gt;0,VLOOKUP(D174,'2Рабочее время'!$A$1:$C$50,2,FALSE),VLOOKUP(D174,'2Рабочее время'!$A$1:$C$50,3,FALSE)))),IF((AND(COUNTA(O174:Q174)=1,Q174&gt;0)),Q174*T174*IF(S174=0,0,IF(S174="Количество в месяц",1,IF(S174="Количество в неделю",4.285,IF(S174="Количество в день",IF(VLOOKUP(D174,'2Рабочее время'!$A$1:$C$50,2,FALSE)&gt;0,VLOOKUP(D174,'2Рабочее время'!$A$1:$C$50,2,FALSE),VLOOKUP(D174,'2Рабочее время'!$A$1:$C$50,3,FALSE)))))),0))))))</f>
        <v>0</v>
      </c>
      <c r="S174" s="91" t="s">
        <v>22</v>
      </c>
      <c r="T174" s="91"/>
      <c r="U174" s="39">
        <v>1</v>
      </c>
      <c r="V174" s="17">
        <f t="shared" si="8"/>
        <v>0</v>
      </c>
      <c r="W174" s="17">
        <f t="shared" si="10"/>
        <v>0</v>
      </c>
    </row>
    <row r="175" spans="4:23" ht="37.5" x14ac:dyDescent="0.25">
      <c r="D175" s="27"/>
      <c r="E175" s="44"/>
      <c r="F175" s="87"/>
      <c r="G175" s="83"/>
      <c r="H175" s="27"/>
      <c r="I175" s="27"/>
      <c r="J175" s="27"/>
      <c r="K175" s="17">
        <f t="shared" si="9"/>
        <v>0</v>
      </c>
      <c r="L175" s="88"/>
      <c r="M175" s="72"/>
      <c r="N175" s="72"/>
      <c r="O175" s="90"/>
      <c r="P175" s="72"/>
      <c r="Q175" s="72"/>
      <c r="R175" s="81">
        <f>IF(OR(COUNTA(L175:N175)&gt;=2,COUNTA(O175:Q175)&gt;=2),"ошибка",(IF((AND(COUNTA(L175:N175)=1,L175&gt;0)),L175*60*VLOOKUP(D175,'2Рабочее время'!$A:$L,4,FALSE)*((IF(VLOOKUP(D175,'2Рабочее время'!$A$1:$C$50,2,FALSE)&gt;0,VLOOKUP(D175,'2Рабочее время'!$A$1:$C$50,2,FALSE),VLOOKUP(D175,'2Рабочее время'!$A$1:$C$50,3,FALSE)))),IF((AND(COUNTA(L175:N175)=1,M175&gt;0)),M175*((IF(VLOOKUP(D175,'2Рабочее время'!$A$1:$C$50,2,FALSE)&gt;0,VLOOKUP(D175,'2Рабочее время'!$A$1:$C$50,2,FALSE),VLOOKUP(D175,'2Рабочее время'!$A$1:$C$50,3,FALSE)))),IF((AND(COUNTA(L175:N175)=1,N175&gt;0)),N175*T175*IF(S175=0,0,IF(S175="Количество в месяц",1,IF(S175="Количество в неделю",4.285,IF(S175="Количество в день",IF(VLOOKUP(D175,'2Рабочее время'!$A$1:$C$50,2,FALSE)&gt;0,VLOOKUP(D175,'2Рабочее время'!$A$1:$C$50,2,FALSE),VLOOKUP(D175,'2Рабочее время'!$A$1:$C$50,3,FALSE)))))),0)))+IF((AND(COUNTA(O175:Q175)=1,O175&gt;0)),O175*60*VLOOKUP(D175,'2Рабочее время'!$A:$L,4,FALSE)*((IF(VLOOKUP(D175,'2Рабочее время'!$A$1:$C$50,2,FALSE)&gt;0,VLOOKUP(D175,'2Рабочее время'!$A$1:$C$50,2,FALSE),VLOOKUP(D175,'2Рабочее время'!$A$1:$C$50,3,FALSE)))),IF((AND(COUNTA(L175:N175)=1,M175&gt;0)),M175*((IF(VLOOKUP(D175,'2Рабочее время'!$A$1:$C$50,2,FALSE)&gt;0,VLOOKUP(D175,'2Рабочее время'!$A$1:$C$50,2,FALSE),VLOOKUP(D175,'2Рабочее время'!$A$1:$C$50,3,FALSE)))),IF((AND(COUNTA(O175:Q175)=1,P175&gt;0)),P175*((IF(VLOOKUP(D175,'2Рабочее время'!$A$1:$C$50,2,FALSE)&gt;0,VLOOKUP(D175,'2Рабочее время'!$A$1:$C$50,2,FALSE),VLOOKUP(D175,'2Рабочее время'!$A$1:$C$50,3,FALSE)))),IF((AND(COUNTA(O175:Q175)=1,Q175&gt;0)),Q175*T175*IF(S175=0,0,IF(S175="Количество в месяц",1,IF(S175="Количество в неделю",4.285,IF(S175="Количество в день",IF(VLOOKUP(D175,'2Рабочее время'!$A$1:$C$50,2,FALSE)&gt;0,VLOOKUP(D175,'2Рабочее время'!$A$1:$C$50,2,FALSE),VLOOKUP(D175,'2Рабочее время'!$A$1:$C$50,3,FALSE)))))),0))))))</f>
        <v>0</v>
      </c>
      <c r="S175" s="91" t="s">
        <v>4</v>
      </c>
      <c r="T175" s="91"/>
      <c r="U175" s="39">
        <v>1</v>
      </c>
      <c r="V175" s="17">
        <f t="shared" si="8"/>
        <v>0</v>
      </c>
      <c r="W175" s="17">
        <f t="shared" si="10"/>
        <v>0</v>
      </c>
    </row>
    <row r="176" spans="4:23" ht="37.5" x14ac:dyDescent="0.25">
      <c r="D176" s="27"/>
      <c r="E176" s="44"/>
      <c r="F176" s="87"/>
      <c r="G176" s="83"/>
      <c r="H176" s="27"/>
      <c r="I176" s="27"/>
      <c r="J176" s="27"/>
      <c r="K176" s="17">
        <f t="shared" si="9"/>
        <v>0</v>
      </c>
      <c r="L176" s="88"/>
      <c r="M176" s="72"/>
      <c r="N176" s="72"/>
      <c r="O176" s="90"/>
      <c r="P176" s="72"/>
      <c r="Q176" s="72"/>
      <c r="R176" s="81">
        <f>IF(OR(COUNTA(L176:N176)&gt;=2,COUNTA(O176:Q176)&gt;=2),"ошибка",(IF((AND(COUNTA(L176:N176)=1,L176&gt;0)),L176*60*VLOOKUP(D176,'2Рабочее время'!$A:$L,4,FALSE)*((IF(VLOOKUP(D176,'2Рабочее время'!$A$1:$C$50,2,FALSE)&gt;0,VLOOKUP(D176,'2Рабочее время'!$A$1:$C$50,2,FALSE),VLOOKUP(D176,'2Рабочее время'!$A$1:$C$50,3,FALSE)))),IF((AND(COUNTA(L176:N176)=1,M176&gt;0)),M176*((IF(VLOOKUP(D176,'2Рабочее время'!$A$1:$C$50,2,FALSE)&gt;0,VLOOKUP(D176,'2Рабочее время'!$A$1:$C$50,2,FALSE),VLOOKUP(D176,'2Рабочее время'!$A$1:$C$50,3,FALSE)))),IF((AND(COUNTA(L176:N176)=1,N176&gt;0)),N176*T176*IF(S176=0,0,IF(S176="Количество в месяц",1,IF(S176="Количество в неделю",4.285,IF(S176="Количество в день",IF(VLOOKUP(D176,'2Рабочее время'!$A$1:$C$50,2,FALSE)&gt;0,VLOOKUP(D176,'2Рабочее время'!$A$1:$C$50,2,FALSE),VLOOKUP(D176,'2Рабочее время'!$A$1:$C$50,3,FALSE)))))),0)))+IF((AND(COUNTA(O176:Q176)=1,O176&gt;0)),O176*60*VLOOKUP(D176,'2Рабочее время'!$A:$L,4,FALSE)*((IF(VLOOKUP(D176,'2Рабочее время'!$A$1:$C$50,2,FALSE)&gt;0,VLOOKUP(D176,'2Рабочее время'!$A$1:$C$50,2,FALSE),VLOOKUP(D176,'2Рабочее время'!$A$1:$C$50,3,FALSE)))),IF((AND(COUNTA(L176:N176)=1,M176&gt;0)),M176*((IF(VLOOKUP(D176,'2Рабочее время'!$A$1:$C$50,2,FALSE)&gt;0,VLOOKUP(D176,'2Рабочее время'!$A$1:$C$50,2,FALSE),VLOOKUP(D176,'2Рабочее время'!$A$1:$C$50,3,FALSE)))),IF((AND(COUNTA(O176:Q176)=1,P176&gt;0)),P176*((IF(VLOOKUP(D176,'2Рабочее время'!$A$1:$C$50,2,FALSE)&gt;0,VLOOKUP(D176,'2Рабочее время'!$A$1:$C$50,2,FALSE),VLOOKUP(D176,'2Рабочее время'!$A$1:$C$50,3,FALSE)))),IF((AND(COUNTA(O176:Q176)=1,Q176&gt;0)),Q176*T176*IF(S176=0,0,IF(S176="Количество в месяц",1,IF(S176="Количество в неделю",4.285,IF(S176="Количество в день",IF(VLOOKUP(D176,'2Рабочее время'!$A$1:$C$50,2,FALSE)&gt;0,VLOOKUP(D176,'2Рабочее время'!$A$1:$C$50,2,FALSE),VLOOKUP(D176,'2Рабочее время'!$A$1:$C$50,3,FALSE)))))),0))))))</f>
        <v>0</v>
      </c>
      <c r="S176" s="91" t="s">
        <v>22</v>
      </c>
      <c r="T176" s="91"/>
      <c r="U176" s="39">
        <v>1</v>
      </c>
      <c r="V176" s="17">
        <f t="shared" si="8"/>
        <v>0</v>
      </c>
      <c r="W176" s="17">
        <f t="shared" si="10"/>
        <v>0</v>
      </c>
    </row>
    <row r="177" spans="4:23" ht="37.5" x14ac:dyDescent="0.25">
      <c r="D177" s="27"/>
      <c r="E177" s="44"/>
      <c r="F177" s="87"/>
      <c r="G177" s="83"/>
      <c r="H177" s="27"/>
      <c r="I177" s="27"/>
      <c r="J177" s="27"/>
      <c r="K177" s="17">
        <f t="shared" si="9"/>
        <v>0</v>
      </c>
      <c r="L177" s="88"/>
      <c r="M177" s="72"/>
      <c r="N177" s="72"/>
      <c r="O177" s="90"/>
      <c r="P177" s="72"/>
      <c r="Q177" s="72"/>
      <c r="R177" s="81">
        <f>IF(OR(COUNTA(L177:N177)&gt;=2,COUNTA(O177:Q177)&gt;=2),"ошибка",(IF((AND(COUNTA(L177:N177)=1,L177&gt;0)),L177*60*VLOOKUP(D177,'2Рабочее время'!$A:$L,4,FALSE)*((IF(VLOOKUP(D177,'2Рабочее время'!$A$1:$C$50,2,FALSE)&gt;0,VLOOKUP(D177,'2Рабочее время'!$A$1:$C$50,2,FALSE),VLOOKUP(D177,'2Рабочее время'!$A$1:$C$50,3,FALSE)))),IF((AND(COUNTA(L177:N177)=1,M177&gt;0)),M177*((IF(VLOOKUP(D177,'2Рабочее время'!$A$1:$C$50,2,FALSE)&gt;0,VLOOKUP(D177,'2Рабочее время'!$A$1:$C$50,2,FALSE),VLOOKUP(D177,'2Рабочее время'!$A$1:$C$50,3,FALSE)))),IF((AND(COUNTA(L177:N177)=1,N177&gt;0)),N177*T177*IF(S177=0,0,IF(S177="Количество в месяц",1,IF(S177="Количество в неделю",4.285,IF(S177="Количество в день",IF(VLOOKUP(D177,'2Рабочее время'!$A$1:$C$50,2,FALSE)&gt;0,VLOOKUP(D177,'2Рабочее время'!$A$1:$C$50,2,FALSE),VLOOKUP(D177,'2Рабочее время'!$A$1:$C$50,3,FALSE)))))),0)))+IF((AND(COUNTA(O177:Q177)=1,O177&gt;0)),O177*60*VLOOKUP(D177,'2Рабочее время'!$A:$L,4,FALSE)*((IF(VLOOKUP(D177,'2Рабочее время'!$A$1:$C$50,2,FALSE)&gt;0,VLOOKUP(D177,'2Рабочее время'!$A$1:$C$50,2,FALSE),VLOOKUP(D177,'2Рабочее время'!$A$1:$C$50,3,FALSE)))),IF((AND(COUNTA(L177:N177)=1,M177&gt;0)),M177*((IF(VLOOKUP(D177,'2Рабочее время'!$A$1:$C$50,2,FALSE)&gt;0,VLOOKUP(D177,'2Рабочее время'!$A$1:$C$50,2,FALSE),VLOOKUP(D177,'2Рабочее время'!$A$1:$C$50,3,FALSE)))),IF((AND(COUNTA(O177:Q177)=1,P177&gt;0)),P177*((IF(VLOOKUP(D177,'2Рабочее время'!$A$1:$C$50,2,FALSE)&gt;0,VLOOKUP(D177,'2Рабочее время'!$A$1:$C$50,2,FALSE),VLOOKUP(D177,'2Рабочее время'!$A$1:$C$50,3,FALSE)))),IF((AND(COUNTA(O177:Q177)=1,Q177&gt;0)),Q177*T177*IF(S177=0,0,IF(S177="Количество в месяц",1,IF(S177="Количество в неделю",4.285,IF(S177="Количество в день",IF(VLOOKUP(D177,'2Рабочее время'!$A$1:$C$50,2,FALSE)&gt;0,VLOOKUP(D177,'2Рабочее время'!$A$1:$C$50,2,FALSE),VLOOKUP(D177,'2Рабочее время'!$A$1:$C$50,3,FALSE)))))),0))))))</f>
        <v>0</v>
      </c>
      <c r="S177" s="91" t="s">
        <v>4</v>
      </c>
      <c r="T177" s="91"/>
      <c r="U177" s="39">
        <v>1</v>
      </c>
      <c r="V177" s="17">
        <f t="shared" si="8"/>
        <v>0</v>
      </c>
      <c r="W177" s="17">
        <f t="shared" si="10"/>
        <v>0</v>
      </c>
    </row>
    <row r="178" spans="4:23" ht="37.5" x14ac:dyDescent="0.25">
      <c r="D178" s="27"/>
      <c r="E178" s="44"/>
      <c r="F178" s="87"/>
      <c r="G178" s="83"/>
      <c r="H178" s="27"/>
      <c r="I178" s="27"/>
      <c r="J178" s="27"/>
      <c r="K178" s="17">
        <f t="shared" si="9"/>
        <v>0</v>
      </c>
      <c r="L178" s="88"/>
      <c r="M178" s="72"/>
      <c r="N178" s="72"/>
      <c r="O178" s="90"/>
      <c r="P178" s="72"/>
      <c r="Q178" s="72"/>
      <c r="R178" s="81">
        <f>IF(OR(COUNTA(L178:N178)&gt;=2,COUNTA(O178:Q178)&gt;=2),"ошибка",(IF((AND(COUNTA(L178:N178)=1,L178&gt;0)),L178*60*VLOOKUP(D178,'2Рабочее время'!$A:$L,4,FALSE)*((IF(VLOOKUP(D178,'2Рабочее время'!$A$1:$C$50,2,FALSE)&gt;0,VLOOKUP(D178,'2Рабочее время'!$A$1:$C$50,2,FALSE),VLOOKUP(D178,'2Рабочее время'!$A$1:$C$50,3,FALSE)))),IF((AND(COUNTA(L178:N178)=1,M178&gt;0)),M178*((IF(VLOOKUP(D178,'2Рабочее время'!$A$1:$C$50,2,FALSE)&gt;0,VLOOKUP(D178,'2Рабочее время'!$A$1:$C$50,2,FALSE),VLOOKUP(D178,'2Рабочее время'!$A$1:$C$50,3,FALSE)))),IF((AND(COUNTA(L178:N178)=1,N178&gt;0)),N178*T178*IF(S178=0,0,IF(S178="Количество в месяц",1,IF(S178="Количество в неделю",4.285,IF(S178="Количество в день",IF(VLOOKUP(D178,'2Рабочее время'!$A$1:$C$50,2,FALSE)&gt;0,VLOOKUP(D178,'2Рабочее время'!$A$1:$C$50,2,FALSE),VLOOKUP(D178,'2Рабочее время'!$A$1:$C$50,3,FALSE)))))),0)))+IF((AND(COUNTA(O178:Q178)=1,O178&gt;0)),O178*60*VLOOKUP(D178,'2Рабочее время'!$A:$L,4,FALSE)*((IF(VLOOKUP(D178,'2Рабочее время'!$A$1:$C$50,2,FALSE)&gt;0,VLOOKUP(D178,'2Рабочее время'!$A$1:$C$50,2,FALSE),VLOOKUP(D178,'2Рабочее время'!$A$1:$C$50,3,FALSE)))),IF((AND(COUNTA(L178:N178)=1,M178&gt;0)),M178*((IF(VLOOKUP(D178,'2Рабочее время'!$A$1:$C$50,2,FALSE)&gt;0,VLOOKUP(D178,'2Рабочее время'!$A$1:$C$50,2,FALSE),VLOOKUP(D178,'2Рабочее время'!$A$1:$C$50,3,FALSE)))),IF((AND(COUNTA(O178:Q178)=1,P178&gt;0)),P178*((IF(VLOOKUP(D178,'2Рабочее время'!$A$1:$C$50,2,FALSE)&gt;0,VLOOKUP(D178,'2Рабочее время'!$A$1:$C$50,2,FALSE),VLOOKUP(D178,'2Рабочее время'!$A$1:$C$50,3,FALSE)))),IF((AND(COUNTA(O178:Q178)=1,Q178&gt;0)),Q178*T178*IF(S178=0,0,IF(S178="Количество в месяц",1,IF(S178="Количество в неделю",4.285,IF(S178="Количество в день",IF(VLOOKUP(D178,'2Рабочее время'!$A$1:$C$50,2,FALSE)&gt;0,VLOOKUP(D178,'2Рабочее время'!$A$1:$C$50,2,FALSE),VLOOKUP(D178,'2Рабочее время'!$A$1:$C$50,3,FALSE)))))),0))))))</f>
        <v>0</v>
      </c>
      <c r="S178" s="91" t="s">
        <v>22</v>
      </c>
      <c r="T178" s="91"/>
      <c r="U178" s="39">
        <v>1</v>
      </c>
      <c r="V178" s="17">
        <f t="shared" si="8"/>
        <v>0</v>
      </c>
      <c r="W178" s="17">
        <f t="shared" si="10"/>
        <v>0</v>
      </c>
    </row>
    <row r="179" spans="4:23" ht="37.5" x14ac:dyDescent="0.25">
      <c r="D179" s="27"/>
      <c r="E179" s="44"/>
      <c r="F179" s="87"/>
      <c r="G179" s="83"/>
      <c r="H179" s="27"/>
      <c r="I179" s="27"/>
      <c r="J179" s="27"/>
      <c r="K179" s="17">
        <f t="shared" si="9"/>
        <v>0</v>
      </c>
      <c r="L179" s="88"/>
      <c r="M179" s="72"/>
      <c r="N179" s="72"/>
      <c r="O179" s="90"/>
      <c r="P179" s="72"/>
      <c r="Q179" s="72"/>
      <c r="R179" s="81">
        <f>IF(OR(COUNTA(L179:N179)&gt;=2,COUNTA(O179:Q179)&gt;=2),"ошибка",(IF((AND(COUNTA(L179:N179)=1,L179&gt;0)),L179*60*VLOOKUP(D179,'2Рабочее время'!$A:$L,4,FALSE)*((IF(VLOOKUP(D179,'2Рабочее время'!$A$1:$C$50,2,FALSE)&gt;0,VLOOKUP(D179,'2Рабочее время'!$A$1:$C$50,2,FALSE),VLOOKUP(D179,'2Рабочее время'!$A$1:$C$50,3,FALSE)))),IF((AND(COUNTA(L179:N179)=1,M179&gt;0)),M179*((IF(VLOOKUP(D179,'2Рабочее время'!$A$1:$C$50,2,FALSE)&gt;0,VLOOKUP(D179,'2Рабочее время'!$A$1:$C$50,2,FALSE),VLOOKUP(D179,'2Рабочее время'!$A$1:$C$50,3,FALSE)))),IF((AND(COUNTA(L179:N179)=1,N179&gt;0)),N179*T179*IF(S179=0,0,IF(S179="Количество в месяц",1,IF(S179="Количество в неделю",4.285,IF(S179="Количество в день",IF(VLOOKUP(D179,'2Рабочее время'!$A$1:$C$50,2,FALSE)&gt;0,VLOOKUP(D179,'2Рабочее время'!$A$1:$C$50,2,FALSE),VLOOKUP(D179,'2Рабочее время'!$A$1:$C$50,3,FALSE)))))),0)))+IF((AND(COUNTA(O179:Q179)=1,O179&gt;0)),O179*60*VLOOKUP(D179,'2Рабочее время'!$A:$L,4,FALSE)*((IF(VLOOKUP(D179,'2Рабочее время'!$A$1:$C$50,2,FALSE)&gt;0,VLOOKUP(D179,'2Рабочее время'!$A$1:$C$50,2,FALSE),VLOOKUP(D179,'2Рабочее время'!$A$1:$C$50,3,FALSE)))),IF((AND(COUNTA(L179:N179)=1,M179&gt;0)),M179*((IF(VLOOKUP(D179,'2Рабочее время'!$A$1:$C$50,2,FALSE)&gt;0,VLOOKUP(D179,'2Рабочее время'!$A$1:$C$50,2,FALSE),VLOOKUP(D179,'2Рабочее время'!$A$1:$C$50,3,FALSE)))),IF((AND(COUNTA(O179:Q179)=1,P179&gt;0)),P179*((IF(VLOOKUP(D179,'2Рабочее время'!$A$1:$C$50,2,FALSE)&gt;0,VLOOKUP(D179,'2Рабочее время'!$A$1:$C$50,2,FALSE),VLOOKUP(D179,'2Рабочее время'!$A$1:$C$50,3,FALSE)))),IF((AND(COUNTA(O179:Q179)=1,Q179&gt;0)),Q179*T179*IF(S179=0,0,IF(S179="Количество в месяц",1,IF(S179="Количество в неделю",4.285,IF(S179="Количество в день",IF(VLOOKUP(D179,'2Рабочее время'!$A$1:$C$50,2,FALSE)&gt;0,VLOOKUP(D179,'2Рабочее время'!$A$1:$C$50,2,FALSE),VLOOKUP(D179,'2Рабочее время'!$A$1:$C$50,3,FALSE)))))),0))))))</f>
        <v>0</v>
      </c>
      <c r="S179" s="91" t="s">
        <v>22</v>
      </c>
      <c r="T179" s="91"/>
      <c r="U179" s="39">
        <v>1</v>
      </c>
      <c r="V179" s="17">
        <f t="shared" si="8"/>
        <v>0</v>
      </c>
      <c r="W179" s="17">
        <f t="shared" si="10"/>
        <v>0</v>
      </c>
    </row>
    <row r="180" spans="4:23" ht="37.5" x14ac:dyDescent="0.25">
      <c r="D180" s="27"/>
      <c r="E180" s="44"/>
      <c r="F180" s="87"/>
      <c r="G180" s="83"/>
      <c r="H180" s="27"/>
      <c r="I180" s="27"/>
      <c r="J180" s="27"/>
      <c r="K180" s="17">
        <f t="shared" si="9"/>
        <v>0</v>
      </c>
      <c r="L180" s="88"/>
      <c r="M180" s="72"/>
      <c r="N180" s="72"/>
      <c r="O180" s="90"/>
      <c r="P180" s="72"/>
      <c r="Q180" s="72"/>
      <c r="R180" s="81">
        <f>IF(OR(COUNTA(L180:N180)&gt;=2,COUNTA(O180:Q180)&gt;=2),"ошибка",(IF((AND(COUNTA(L180:N180)=1,L180&gt;0)),L180*60*VLOOKUP(D180,'2Рабочее время'!$A:$L,4,FALSE)*((IF(VLOOKUP(D180,'2Рабочее время'!$A$1:$C$50,2,FALSE)&gt;0,VLOOKUP(D180,'2Рабочее время'!$A$1:$C$50,2,FALSE),VLOOKUP(D180,'2Рабочее время'!$A$1:$C$50,3,FALSE)))),IF((AND(COUNTA(L180:N180)=1,M180&gt;0)),M180*((IF(VLOOKUP(D180,'2Рабочее время'!$A$1:$C$50,2,FALSE)&gt;0,VLOOKUP(D180,'2Рабочее время'!$A$1:$C$50,2,FALSE),VLOOKUP(D180,'2Рабочее время'!$A$1:$C$50,3,FALSE)))),IF((AND(COUNTA(L180:N180)=1,N180&gt;0)),N180*T180*IF(S180=0,0,IF(S180="Количество в месяц",1,IF(S180="Количество в неделю",4.285,IF(S180="Количество в день",IF(VLOOKUP(D180,'2Рабочее время'!$A$1:$C$50,2,FALSE)&gt;0,VLOOKUP(D180,'2Рабочее время'!$A$1:$C$50,2,FALSE),VLOOKUP(D180,'2Рабочее время'!$A$1:$C$50,3,FALSE)))))),0)))+IF((AND(COUNTA(O180:Q180)=1,O180&gt;0)),O180*60*VLOOKUP(D180,'2Рабочее время'!$A:$L,4,FALSE)*((IF(VLOOKUP(D180,'2Рабочее время'!$A$1:$C$50,2,FALSE)&gt;0,VLOOKUP(D180,'2Рабочее время'!$A$1:$C$50,2,FALSE),VLOOKUP(D180,'2Рабочее время'!$A$1:$C$50,3,FALSE)))),IF((AND(COUNTA(L180:N180)=1,M180&gt;0)),M180*((IF(VLOOKUP(D180,'2Рабочее время'!$A$1:$C$50,2,FALSE)&gt;0,VLOOKUP(D180,'2Рабочее время'!$A$1:$C$50,2,FALSE),VLOOKUP(D180,'2Рабочее время'!$A$1:$C$50,3,FALSE)))),IF((AND(COUNTA(O180:Q180)=1,P180&gt;0)),P180*((IF(VLOOKUP(D180,'2Рабочее время'!$A$1:$C$50,2,FALSE)&gt;0,VLOOKUP(D180,'2Рабочее время'!$A$1:$C$50,2,FALSE),VLOOKUP(D180,'2Рабочее время'!$A$1:$C$50,3,FALSE)))),IF((AND(COUNTA(O180:Q180)=1,Q180&gt;0)),Q180*T180*IF(S180=0,0,IF(S180="Количество в месяц",1,IF(S180="Количество в неделю",4.285,IF(S180="Количество в день",IF(VLOOKUP(D180,'2Рабочее время'!$A$1:$C$50,2,FALSE)&gt;0,VLOOKUP(D180,'2Рабочее время'!$A$1:$C$50,2,FALSE),VLOOKUP(D180,'2Рабочее время'!$A$1:$C$50,3,FALSE)))))),0))))))</f>
        <v>0</v>
      </c>
      <c r="S180" s="91" t="s">
        <v>22</v>
      </c>
      <c r="T180" s="91"/>
      <c r="U180" s="39">
        <v>1</v>
      </c>
      <c r="V180" s="17">
        <f t="shared" si="8"/>
        <v>0</v>
      </c>
      <c r="W180" s="17">
        <f t="shared" si="10"/>
        <v>0</v>
      </c>
    </row>
    <row r="181" spans="4:23" ht="37.5" x14ac:dyDescent="0.25">
      <c r="D181" s="27"/>
      <c r="E181" s="44"/>
      <c r="F181" s="87"/>
      <c r="G181" s="83"/>
      <c r="H181" s="27"/>
      <c r="I181" s="27"/>
      <c r="J181" s="27"/>
      <c r="K181" s="17">
        <f t="shared" si="9"/>
        <v>0</v>
      </c>
      <c r="L181" s="88"/>
      <c r="M181" s="72"/>
      <c r="N181" s="72"/>
      <c r="O181" s="90"/>
      <c r="P181" s="72"/>
      <c r="Q181" s="72"/>
      <c r="R181" s="81">
        <f>IF(OR(COUNTA(L181:N181)&gt;=2,COUNTA(O181:Q181)&gt;=2),"ошибка",(IF((AND(COUNTA(L181:N181)=1,L181&gt;0)),L181*60*VLOOKUP(D181,'2Рабочее время'!$A:$L,4,FALSE)*((IF(VLOOKUP(D181,'2Рабочее время'!$A$1:$C$50,2,FALSE)&gt;0,VLOOKUP(D181,'2Рабочее время'!$A$1:$C$50,2,FALSE),VLOOKUP(D181,'2Рабочее время'!$A$1:$C$50,3,FALSE)))),IF((AND(COUNTA(L181:N181)=1,M181&gt;0)),M181*((IF(VLOOKUP(D181,'2Рабочее время'!$A$1:$C$50,2,FALSE)&gt;0,VLOOKUP(D181,'2Рабочее время'!$A$1:$C$50,2,FALSE),VLOOKUP(D181,'2Рабочее время'!$A$1:$C$50,3,FALSE)))),IF((AND(COUNTA(L181:N181)=1,N181&gt;0)),N181*T181*IF(S181=0,0,IF(S181="Количество в месяц",1,IF(S181="Количество в неделю",4.285,IF(S181="Количество в день",IF(VLOOKUP(D181,'2Рабочее время'!$A$1:$C$50,2,FALSE)&gt;0,VLOOKUP(D181,'2Рабочее время'!$A$1:$C$50,2,FALSE),VLOOKUP(D181,'2Рабочее время'!$A$1:$C$50,3,FALSE)))))),0)))+IF((AND(COUNTA(O181:Q181)=1,O181&gt;0)),O181*60*VLOOKUP(D181,'2Рабочее время'!$A:$L,4,FALSE)*((IF(VLOOKUP(D181,'2Рабочее время'!$A$1:$C$50,2,FALSE)&gt;0,VLOOKUP(D181,'2Рабочее время'!$A$1:$C$50,2,FALSE),VLOOKUP(D181,'2Рабочее время'!$A$1:$C$50,3,FALSE)))),IF((AND(COUNTA(L181:N181)=1,M181&gt;0)),M181*((IF(VLOOKUP(D181,'2Рабочее время'!$A$1:$C$50,2,FALSE)&gt;0,VLOOKUP(D181,'2Рабочее время'!$A$1:$C$50,2,FALSE),VLOOKUP(D181,'2Рабочее время'!$A$1:$C$50,3,FALSE)))),IF((AND(COUNTA(O181:Q181)=1,P181&gt;0)),P181*((IF(VLOOKUP(D181,'2Рабочее время'!$A$1:$C$50,2,FALSE)&gt;0,VLOOKUP(D181,'2Рабочее время'!$A$1:$C$50,2,FALSE),VLOOKUP(D181,'2Рабочее время'!$A$1:$C$50,3,FALSE)))),IF((AND(COUNTA(O181:Q181)=1,Q181&gt;0)),Q181*T181*IF(S181=0,0,IF(S181="Количество в месяц",1,IF(S181="Количество в неделю",4.285,IF(S181="Количество в день",IF(VLOOKUP(D181,'2Рабочее время'!$A$1:$C$50,2,FALSE)&gt;0,VLOOKUP(D181,'2Рабочее время'!$A$1:$C$50,2,FALSE),VLOOKUP(D181,'2Рабочее время'!$A$1:$C$50,3,FALSE)))))),0))))))</f>
        <v>0</v>
      </c>
      <c r="S181" s="91" t="s">
        <v>4</v>
      </c>
      <c r="T181" s="91"/>
      <c r="U181" s="39">
        <v>1</v>
      </c>
      <c r="V181" s="17">
        <f t="shared" si="8"/>
        <v>0</v>
      </c>
      <c r="W181" s="17">
        <f t="shared" si="10"/>
        <v>0</v>
      </c>
    </row>
    <row r="182" spans="4:23" ht="37.5" x14ac:dyDescent="0.25">
      <c r="D182" s="27"/>
      <c r="E182" s="44"/>
      <c r="F182" s="87"/>
      <c r="G182" s="83"/>
      <c r="H182" s="27"/>
      <c r="I182" s="27"/>
      <c r="J182" s="27"/>
      <c r="K182" s="17">
        <f t="shared" si="9"/>
        <v>0</v>
      </c>
      <c r="L182" s="88"/>
      <c r="M182" s="72"/>
      <c r="N182" s="72"/>
      <c r="O182" s="90"/>
      <c r="P182" s="72"/>
      <c r="Q182" s="72"/>
      <c r="R182" s="81">
        <f>IF(OR(COUNTA(L182:N182)&gt;=2,COUNTA(O182:Q182)&gt;=2),"ошибка",(IF((AND(COUNTA(L182:N182)=1,L182&gt;0)),L182*60*VLOOKUP(D182,'2Рабочее время'!$A:$L,4,FALSE)*((IF(VLOOKUP(D182,'2Рабочее время'!$A$1:$C$50,2,FALSE)&gt;0,VLOOKUP(D182,'2Рабочее время'!$A$1:$C$50,2,FALSE),VLOOKUP(D182,'2Рабочее время'!$A$1:$C$50,3,FALSE)))),IF((AND(COUNTA(L182:N182)=1,M182&gt;0)),M182*((IF(VLOOKUP(D182,'2Рабочее время'!$A$1:$C$50,2,FALSE)&gt;0,VLOOKUP(D182,'2Рабочее время'!$A$1:$C$50,2,FALSE),VLOOKUP(D182,'2Рабочее время'!$A$1:$C$50,3,FALSE)))),IF((AND(COUNTA(L182:N182)=1,N182&gt;0)),N182*T182*IF(S182=0,0,IF(S182="Количество в месяц",1,IF(S182="Количество в неделю",4.285,IF(S182="Количество в день",IF(VLOOKUP(D182,'2Рабочее время'!$A$1:$C$50,2,FALSE)&gt;0,VLOOKUP(D182,'2Рабочее время'!$A$1:$C$50,2,FALSE),VLOOKUP(D182,'2Рабочее время'!$A$1:$C$50,3,FALSE)))))),0)))+IF((AND(COUNTA(O182:Q182)=1,O182&gt;0)),O182*60*VLOOKUP(D182,'2Рабочее время'!$A:$L,4,FALSE)*((IF(VLOOKUP(D182,'2Рабочее время'!$A$1:$C$50,2,FALSE)&gt;0,VLOOKUP(D182,'2Рабочее время'!$A$1:$C$50,2,FALSE),VLOOKUP(D182,'2Рабочее время'!$A$1:$C$50,3,FALSE)))),IF((AND(COUNTA(L182:N182)=1,M182&gt;0)),M182*((IF(VLOOKUP(D182,'2Рабочее время'!$A$1:$C$50,2,FALSE)&gt;0,VLOOKUP(D182,'2Рабочее время'!$A$1:$C$50,2,FALSE),VLOOKUP(D182,'2Рабочее время'!$A$1:$C$50,3,FALSE)))),IF((AND(COUNTA(O182:Q182)=1,P182&gt;0)),P182*((IF(VLOOKUP(D182,'2Рабочее время'!$A$1:$C$50,2,FALSE)&gt;0,VLOOKUP(D182,'2Рабочее время'!$A$1:$C$50,2,FALSE),VLOOKUP(D182,'2Рабочее время'!$A$1:$C$50,3,FALSE)))),IF((AND(COUNTA(O182:Q182)=1,Q182&gt;0)),Q182*T182*IF(S182=0,0,IF(S182="Количество в месяц",1,IF(S182="Количество в неделю",4.285,IF(S182="Количество в день",IF(VLOOKUP(D182,'2Рабочее время'!$A$1:$C$50,2,FALSE)&gt;0,VLOOKUP(D182,'2Рабочее время'!$A$1:$C$50,2,FALSE),VLOOKUP(D182,'2Рабочее время'!$A$1:$C$50,3,FALSE)))))),0))))))</f>
        <v>0</v>
      </c>
      <c r="S182" s="91" t="s">
        <v>4</v>
      </c>
      <c r="T182" s="91"/>
      <c r="U182" s="39">
        <v>1</v>
      </c>
      <c r="V182" s="17">
        <f t="shared" si="8"/>
        <v>0</v>
      </c>
      <c r="W182" s="17">
        <f t="shared" si="10"/>
        <v>0</v>
      </c>
    </row>
    <row r="183" spans="4:23" ht="37.5" x14ac:dyDescent="0.25">
      <c r="D183" s="27"/>
      <c r="E183" s="44"/>
      <c r="F183" s="87"/>
      <c r="G183" s="83"/>
      <c r="H183" s="27"/>
      <c r="I183" s="27"/>
      <c r="J183" s="27"/>
      <c r="K183" s="17">
        <f t="shared" si="9"/>
        <v>0</v>
      </c>
      <c r="L183" s="88"/>
      <c r="M183" s="72"/>
      <c r="N183" s="72"/>
      <c r="O183" s="90"/>
      <c r="P183" s="72"/>
      <c r="Q183" s="72"/>
      <c r="R183" s="81">
        <f>IF(OR(COUNTA(L183:N183)&gt;=2,COUNTA(O183:Q183)&gt;=2),"ошибка",(IF((AND(COUNTA(L183:N183)=1,L183&gt;0)),L183*60*VLOOKUP(D183,'2Рабочее время'!$A:$L,4,FALSE)*((IF(VLOOKUP(D183,'2Рабочее время'!$A$1:$C$50,2,FALSE)&gt;0,VLOOKUP(D183,'2Рабочее время'!$A$1:$C$50,2,FALSE),VLOOKUP(D183,'2Рабочее время'!$A$1:$C$50,3,FALSE)))),IF((AND(COUNTA(L183:N183)=1,M183&gt;0)),M183*((IF(VLOOKUP(D183,'2Рабочее время'!$A$1:$C$50,2,FALSE)&gt;0,VLOOKUP(D183,'2Рабочее время'!$A$1:$C$50,2,FALSE),VLOOKUP(D183,'2Рабочее время'!$A$1:$C$50,3,FALSE)))),IF((AND(COUNTA(L183:N183)=1,N183&gt;0)),N183*T183*IF(S183=0,0,IF(S183="Количество в месяц",1,IF(S183="Количество в неделю",4.285,IF(S183="Количество в день",IF(VLOOKUP(D183,'2Рабочее время'!$A$1:$C$50,2,FALSE)&gt;0,VLOOKUP(D183,'2Рабочее время'!$A$1:$C$50,2,FALSE),VLOOKUP(D183,'2Рабочее время'!$A$1:$C$50,3,FALSE)))))),0)))+IF((AND(COUNTA(O183:Q183)=1,O183&gt;0)),O183*60*VLOOKUP(D183,'2Рабочее время'!$A:$L,4,FALSE)*((IF(VLOOKUP(D183,'2Рабочее время'!$A$1:$C$50,2,FALSE)&gt;0,VLOOKUP(D183,'2Рабочее время'!$A$1:$C$50,2,FALSE),VLOOKUP(D183,'2Рабочее время'!$A$1:$C$50,3,FALSE)))),IF((AND(COUNTA(L183:N183)=1,M183&gt;0)),M183*((IF(VLOOKUP(D183,'2Рабочее время'!$A$1:$C$50,2,FALSE)&gt;0,VLOOKUP(D183,'2Рабочее время'!$A$1:$C$50,2,FALSE),VLOOKUP(D183,'2Рабочее время'!$A$1:$C$50,3,FALSE)))),IF((AND(COUNTA(O183:Q183)=1,P183&gt;0)),P183*((IF(VLOOKUP(D183,'2Рабочее время'!$A$1:$C$50,2,FALSE)&gt;0,VLOOKUP(D183,'2Рабочее время'!$A$1:$C$50,2,FALSE),VLOOKUP(D183,'2Рабочее время'!$A$1:$C$50,3,FALSE)))),IF((AND(COUNTA(O183:Q183)=1,Q183&gt;0)),Q183*T183*IF(S183=0,0,IF(S183="Количество в месяц",1,IF(S183="Количество в неделю",4.285,IF(S183="Количество в день",IF(VLOOKUP(D183,'2Рабочее время'!$A$1:$C$50,2,FALSE)&gt;0,VLOOKUP(D183,'2Рабочее время'!$A$1:$C$50,2,FALSE),VLOOKUP(D183,'2Рабочее время'!$A$1:$C$50,3,FALSE)))))),0))))))</f>
        <v>0</v>
      </c>
      <c r="S183" s="91" t="s">
        <v>4</v>
      </c>
      <c r="T183" s="91"/>
      <c r="U183" s="39">
        <v>1</v>
      </c>
      <c r="V183" s="17">
        <f t="shared" si="8"/>
        <v>0</v>
      </c>
      <c r="W183" s="17">
        <f t="shared" si="10"/>
        <v>0</v>
      </c>
    </row>
    <row r="184" spans="4:23" ht="37.5" x14ac:dyDescent="0.25">
      <c r="D184" s="27"/>
      <c r="E184" s="44"/>
      <c r="F184" s="87"/>
      <c r="G184" s="83"/>
      <c r="H184" s="27"/>
      <c r="I184" s="27"/>
      <c r="J184" s="27"/>
      <c r="K184" s="17">
        <f t="shared" si="9"/>
        <v>0</v>
      </c>
      <c r="L184" s="88"/>
      <c r="M184" s="72"/>
      <c r="N184" s="72"/>
      <c r="O184" s="90"/>
      <c r="P184" s="72"/>
      <c r="Q184" s="72"/>
      <c r="R184" s="81">
        <f>IF(OR(COUNTA(L184:N184)&gt;=2,COUNTA(O184:Q184)&gt;=2),"ошибка",(IF((AND(COUNTA(L184:N184)=1,L184&gt;0)),L184*60*VLOOKUP(D184,'2Рабочее время'!$A:$L,4,FALSE)*((IF(VLOOKUP(D184,'2Рабочее время'!$A$1:$C$50,2,FALSE)&gt;0,VLOOKUP(D184,'2Рабочее время'!$A$1:$C$50,2,FALSE),VLOOKUP(D184,'2Рабочее время'!$A$1:$C$50,3,FALSE)))),IF((AND(COUNTA(L184:N184)=1,M184&gt;0)),M184*((IF(VLOOKUP(D184,'2Рабочее время'!$A$1:$C$50,2,FALSE)&gt;0,VLOOKUP(D184,'2Рабочее время'!$A$1:$C$50,2,FALSE),VLOOKUP(D184,'2Рабочее время'!$A$1:$C$50,3,FALSE)))),IF((AND(COUNTA(L184:N184)=1,N184&gt;0)),N184*T184*IF(S184=0,0,IF(S184="Количество в месяц",1,IF(S184="Количество в неделю",4.285,IF(S184="Количество в день",IF(VLOOKUP(D184,'2Рабочее время'!$A$1:$C$50,2,FALSE)&gt;0,VLOOKUP(D184,'2Рабочее время'!$A$1:$C$50,2,FALSE),VLOOKUP(D184,'2Рабочее время'!$A$1:$C$50,3,FALSE)))))),0)))+IF((AND(COUNTA(O184:Q184)=1,O184&gt;0)),O184*60*VLOOKUP(D184,'2Рабочее время'!$A:$L,4,FALSE)*((IF(VLOOKUP(D184,'2Рабочее время'!$A$1:$C$50,2,FALSE)&gt;0,VLOOKUP(D184,'2Рабочее время'!$A$1:$C$50,2,FALSE),VLOOKUP(D184,'2Рабочее время'!$A$1:$C$50,3,FALSE)))),IF((AND(COUNTA(L184:N184)=1,M184&gt;0)),M184*((IF(VLOOKUP(D184,'2Рабочее время'!$A$1:$C$50,2,FALSE)&gt;0,VLOOKUP(D184,'2Рабочее время'!$A$1:$C$50,2,FALSE),VLOOKUP(D184,'2Рабочее время'!$A$1:$C$50,3,FALSE)))),IF((AND(COUNTA(O184:Q184)=1,P184&gt;0)),P184*((IF(VLOOKUP(D184,'2Рабочее время'!$A$1:$C$50,2,FALSE)&gt;0,VLOOKUP(D184,'2Рабочее время'!$A$1:$C$50,2,FALSE),VLOOKUP(D184,'2Рабочее время'!$A$1:$C$50,3,FALSE)))),IF((AND(COUNTA(O184:Q184)=1,Q184&gt;0)),Q184*T184*IF(S184=0,0,IF(S184="Количество в месяц",1,IF(S184="Количество в неделю",4.285,IF(S184="Количество в день",IF(VLOOKUP(D184,'2Рабочее время'!$A$1:$C$50,2,FALSE)&gt;0,VLOOKUP(D184,'2Рабочее время'!$A$1:$C$50,2,FALSE),VLOOKUP(D184,'2Рабочее время'!$A$1:$C$50,3,FALSE)))))),0))))))</f>
        <v>0</v>
      </c>
      <c r="S184" s="91" t="s">
        <v>4</v>
      </c>
      <c r="T184" s="91"/>
      <c r="U184" s="39">
        <v>1</v>
      </c>
      <c r="V184" s="17">
        <f t="shared" si="8"/>
        <v>0</v>
      </c>
      <c r="W184" s="17">
        <f t="shared" si="10"/>
        <v>0</v>
      </c>
    </row>
    <row r="185" spans="4:23" ht="37.5" x14ac:dyDescent="0.25">
      <c r="D185" s="27"/>
      <c r="E185" s="44"/>
      <c r="F185" s="87"/>
      <c r="G185" s="83"/>
      <c r="H185" s="27"/>
      <c r="I185" s="27"/>
      <c r="J185" s="27"/>
      <c r="K185" s="17">
        <f t="shared" si="9"/>
        <v>0</v>
      </c>
      <c r="L185" s="88"/>
      <c r="M185" s="72"/>
      <c r="N185" s="72"/>
      <c r="O185" s="90"/>
      <c r="P185" s="72"/>
      <c r="Q185" s="72"/>
      <c r="R185" s="81">
        <f>IF(OR(COUNTA(L185:N185)&gt;=2,COUNTA(O185:Q185)&gt;=2),"ошибка",(IF((AND(COUNTA(L185:N185)=1,L185&gt;0)),L185*60*VLOOKUP(D185,'2Рабочее время'!$A:$L,4,FALSE)*((IF(VLOOKUP(D185,'2Рабочее время'!$A$1:$C$50,2,FALSE)&gt;0,VLOOKUP(D185,'2Рабочее время'!$A$1:$C$50,2,FALSE),VLOOKUP(D185,'2Рабочее время'!$A$1:$C$50,3,FALSE)))),IF((AND(COUNTA(L185:N185)=1,M185&gt;0)),M185*((IF(VLOOKUP(D185,'2Рабочее время'!$A$1:$C$50,2,FALSE)&gt;0,VLOOKUP(D185,'2Рабочее время'!$A$1:$C$50,2,FALSE),VLOOKUP(D185,'2Рабочее время'!$A$1:$C$50,3,FALSE)))),IF((AND(COUNTA(L185:N185)=1,N185&gt;0)),N185*T185*IF(S185=0,0,IF(S185="Количество в месяц",1,IF(S185="Количество в неделю",4.285,IF(S185="Количество в день",IF(VLOOKUP(D185,'2Рабочее время'!$A$1:$C$50,2,FALSE)&gt;0,VLOOKUP(D185,'2Рабочее время'!$A$1:$C$50,2,FALSE),VLOOKUP(D185,'2Рабочее время'!$A$1:$C$50,3,FALSE)))))),0)))+IF((AND(COUNTA(O185:Q185)=1,O185&gt;0)),O185*60*VLOOKUP(D185,'2Рабочее время'!$A:$L,4,FALSE)*((IF(VLOOKUP(D185,'2Рабочее время'!$A$1:$C$50,2,FALSE)&gt;0,VLOOKUP(D185,'2Рабочее время'!$A$1:$C$50,2,FALSE),VLOOKUP(D185,'2Рабочее время'!$A$1:$C$50,3,FALSE)))),IF((AND(COUNTA(L185:N185)=1,M185&gt;0)),M185*((IF(VLOOKUP(D185,'2Рабочее время'!$A$1:$C$50,2,FALSE)&gt;0,VLOOKUP(D185,'2Рабочее время'!$A$1:$C$50,2,FALSE),VLOOKUP(D185,'2Рабочее время'!$A$1:$C$50,3,FALSE)))),IF((AND(COUNTA(O185:Q185)=1,P185&gt;0)),P185*((IF(VLOOKUP(D185,'2Рабочее время'!$A$1:$C$50,2,FALSE)&gt;0,VLOOKUP(D185,'2Рабочее время'!$A$1:$C$50,2,FALSE),VLOOKUP(D185,'2Рабочее время'!$A$1:$C$50,3,FALSE)))),IF((AND(COUNTA(O185:Q185)=1,Q185&gt;0)),Q185*T185*IF(S185=0,0,IF(S185="Количество в месяц",1,IF(S185="Количество в неделю",4.285,IF(S185="Количество в день",IF(VLOOKUP(D185,'2Рабочее время'!$A$1:$C$50,2,FALSE)&gt;0,VLOOKUP(D185,'2Рабочее время'!$A$1:$C$50,2,FALSE),VLOOKUP(D185,'2Рабочее время'!$A$1:$C$50,3,FALSE)))))),0))))))</f>
        <v>0</v>
      </c>
      <c r="S185" s="91" t="s">
        <v>4</v>
      </c>
      <c r="T185" s="91"/>
      <c r="U185" s="39">
        <v>1</v>
      </c>
      <c r="V185" s="17">
        <f t="shared" si="8"/>
        <v>0</v>
      </c>
      <c r="W185" s="17">
        <f t="shared" si="10"/>
        <v>0</v>
      </c>
    </row>
    <row r="186" spans="4:23" ht="37.5" x14ac:dyDescent="0.25">
      <c r="D186" s="27"/>
      <c r="E186" s="44"/>
      <c r="F186" s="87"/>
      <c r="G186" s="83"/>
      <c r="H186" s="27"/>
      <c r="I186" s="27"/>
      <c r="J186" s="27"/>
      <c r="K186" s="17">
        <f t="shared" si="9"/>
        <v>0</v>
      </c>
      <c r="L186" s="88"/>
      <c r="M186" s="72"/>
      <c r="N186" s="72"/>
      <c r="O186" s="90"/>
      <c r="P186" s="72"/>
      <c r="Q186" s="72"/>
      <c r="R186" s="81">
        <f>IF(OR(COUNTA(L186:N186)&gt;=2,COUNTA(O186:Q186)&gt;=2),"ошибка",(IF((AND(COUNTA(L186:N186)=1,L186&gt;0)),L186*60*VLOOKUP(D186,'2Рабочее время'!$A:$L,4,FALSE)*((IF(VLOOKUP(D186,'2Рабочее время'!$A$1:$C$50,2,FALSE)&gt;0,VLOOKUP(D186,'2Рабочее время'!$A$1:$C$50,2,FALSE),VLOOKUP(D186,'2Рабочее время'!$A$1:$C$50,3,FALSE)))),IF((AND(COUNTA(L186:N186)=1,M186&gt;0)),M186*((IF(VLOOKUP(D186,'2Рабочее время'!$A$1:$C$50,2,FALSE)&gt;0,VLOOKUP(D186,'2Рабочее время'!$A$1:$C$50,2,FALSE),VLOOKUP(D186,'2Рабочее время'!$A$1:$C$50,3,FALSE)))),IF((AND(COUNTA(L186:N186)=1,N186&gt;0)),N186*T186*IF(S186=0,0,IF(S186="Количество в месяц",1,IF(S186="Количество в неделю",4.285,IF(S186="Количество в день",IF(VLOOKUP(D186,'2Рабочее время'!$A$1:$C$50,2,FALSE)&gt;0,VLOOKUP(D186,'2Рабочее время'!$A$1:$C$50,2,FALSE),VLOOKUP(D186,'2Рабочее время'!$A$1:$C$50,3,FALSE)))))),0)))+IF((AND(COUNTA(O186:Q186)=1,O186&gt;0)),O186*60*VLOOKUP(D186,'2Рабочее время'!$A:$L,4,FALSE)*((IF(VLOOKUP(D186,'2Рабочее время'!$A$1:$C$50,2,FALSE)&gt;0,VLOOKUP(D186,'2Рабочее время'!$A$1:$C$50,2,FALSE),VLOOKUP(D186,'2Рабочее время'!$A$1:$C$50,3,FALSE)))),IF((AND(COUNTA(L186:N186)=1,M186&gt;0)),M186*((IF(VLOOKUP(D186,'2Рабочее время'!$A$1:$C$50,2,FALSE)&gt;0,VLOOKUP(D186,'2Рабочее время'!$A$1:$C$50,2,FALSE),VLOOKUP(D186,'2Рабочее время'!$A$1:$C$50,3,FALSE)))),IF((AND(COUNTA(O186:Q186)=1,P186&gt;0)),P186*((IF(VLOOKUP(D186,'2Рабочее время'!$A$1:$C$50,2,FALSE)&gt;0,VLOOKUP(D186,'2Рабочее время'!$A$1:$C$50,2,FALSE),VLOOKUP(D186,'2Рабочее время'!$A$1:$C$50,3,FALSE)))),IF((AND(COUNTA(O186:Q186)=1,Q186&gt;0)),Q186*T186*IF(S186=0,0,IF(S186="Количество в месяц",1,IF(S186="Количество в неделю",4.285,IF(S186="Количество в день",IF(VLOOKUP(D186,'2Рабочее время'!$A$1:$C$50,2,FALSE)&gt;0,VLOOKUP(D186,'2Рабочее время'!$A$1:$C$50,2,FALSE),VLOOKUP(D186,'2Рабочее время'!$A$1:$C$50,3,FALSE)))))),0))))))</f>
        <v>0</v>
      </c>
      <c r="S186" s="91" t="s">
        <v>22</v>
      </c>
      <c r="T186" s="91"/>
      <c r="U186" s="39">
        <v>1</v>
      </c>
      <c r="V186" s="17">
        <f t="shared" si="8"/>
        <v>0</v>
      </c>
      <c r="W186" s="17">
        <f t="shared" si="10"/>
        <v>0</v>
      </c>
    </row>
    <row r="187" spans="4:23" ht="37.5" x14ac:dyDescent="0.25">
      <c r="D187" s="27"/>
      <c r="E187" s="44"/>
      <c r="F187" s="87"/>
      <c r="G187" s="83"/>
      <c r="H187" s="27"/>
      <c r="I187" s="27"/>
      <c r="J187" s="27"/>
      <c r="K187" s="17">
        <f t="shared" si="9"/>
        <v>0</v>
      </c>
      <c r="L187" s="88"/>
      <c r="M187" s="72"/>
      <c r="N187" s="72"/>
      <c r="O187" s="90"/>
      <c r="P187" s="72"/>
      <c r="Q187" s="72"/>
      <c r="R187" s="81">
        <f>IF(OR(COUNTA(L187:N187)&gt;=2,COUNTA(O187:Q187)&gt;=2),"ошибка",(IF((AND(COUNTA(L187:N187)=1,L187&gt;0)),L187*60*VLOOKUP(D187,'2Рабочее время'!$A:$L,4,FALSE)*((IF(VLOOKUP(D187,'2Рабочее время'!$A$1:$C$50,2,FALSE)&gt;0,VLOOKUP(D187,'2Рабочее время'!$A$1:$C$50,2,FALSE),VLOOKUP(D187,'2Рабочее время'!$A$1:$C$50,3,FALSE)))),IF((AND(COUNTA(L187:N187)=1,M187&gt;0)),M187*((IF(VLOOKUP(D187,'2Рабочее время'!$A$1:$C$50,2,FALSE)&gt;0,VLOOKUP(D187,'2Рабочее время'!$A$1:$C$50,2,FALSE),VLOOKUP(D187,'2Рабочее время'!$A$1:$C$50,3,FALSE)))),IF((AND(COUNTA(L187:N187)=1,N187&gt;0)),N187*T187*IF(S187=0,0,IF(S187="Количество в месяц",1,IF(S187="Количество в неделю",4.285,IF(S187="Количество в день",IF(VLOOKUP(D187,'2Рабочее время'!$A$1:$C$50,2,FALSE)&gt;0,VLOOKUP(D187,'2Рабочее время'!$A$1:$C$50,2,FALSE),VLOOKUP(D187,'2Рабочее время'!$A$1:$C$50,3,FALSE)))))),0)))+IF((AND(COUNTA(O187:Q187)=1,O187&gt;0)),O187*60*VLOOKUP(D187,'2Рабочее время'!$A:$L,4,FALSE)*((IF(VLOOKUP(D187,'2Рабочее время'!$A$1:$C$50,2,FALSE)&gt;0,VLOOKUP(D187,'2Рабочее время'!$A$1:$C$50,2,FALSE),VLOOKUP(D187,'2Рабочее время'!$A$1:$C$50,3,FALSE)))),IF((AND(COUNTA(L187:N187)=1,M187&gt;0)),M187*((IF(VLOOKUP(D187,'2Рабочее время'!$A$1:$C$50,2,FALSE)&gt;0,VLOOKUP(D187,'2Рабочее время'!$A$1:$C$50,2,FALSE),VLOOKUP(D187,'2Рабочее время'!$A$1:$C$50,3,FALSE)))),IF((AND(COUNTA(O187:Q187)=1,P187&gt;0)),P187*((IF(VLOOKUP(D187,'2Рабочее время'!$A$1:$C$50,2,FALSE)&gt;0,VLOOKUP(D187,'2Рабочее время'!$A$1:$C$50,2,FALSE),VLOOKUP(D187,'2Рабочее время'!$A$1:$C$50,3,FALSE)))),IF((AND(COUNTA(O187:Q187)=1,Q187&gt;0)),Q187*T187*IF(S187=0,0,IF(S187="Количество в месяц",1,IF(S187="Количество в неделю",4.285,IF(S187="Количество в день",IF(VLOOKUP(D187,'2Рабочее время'!$A$1:$C$50,2,FALSE)&gt;0,VLOOKUP(D187,'2Рабочее время'!$A$1:$C$50,2,FALSE),VLOOKUP(D187,'2Рабочее время'!$A$1:$C$50,3,FALSE)))))),0))))))</f>
        <v>0</v>
      </c>
      <c r="S187" s="91" t="s">
        <v>22</v>
      </c>
      <c r="T187" s="91"/>
      <c r="U187" s="39">
        <v>1</v>
      </c>
      <c r="V187" s="17">
        <f t="shared" si="8"/>
        <v>0</v>
      </c>
      <c r="W187" s="17">
        <f t="shared" si="10"/>
        <v>0</v>
      </c>
    </row>
    <row r="188" spans="4:23" ht="37.5" x14ac:dyDescent="0.25">
      <c r="D188" s="27"/>
      <c r="E188" s="44"/>
      <c r="F188" s="87"/>
      <c r="G188" s="83"/>
      <c r="H188" s="27"/>
      <c r="I188" s="27"/>
      <c r="J188" s="27"/>
      <c r="K188" s="17">
        <f t="shared" si="9"/>
        <v>0</v>
      </c>
      <c r="L188" s="88"/>
      <c r="M188" s="72"/>
      <c r="N188" s="72"/>
      <c r="O188" s="90"/>
      <c r="P188" s="72"/>
      <c r="Q188" s="72"/>
      <c r="R188" s="81">
        <f>IF(OR(COUNTA(L188:N188)&gt;=2,COUNTA(O188:Q188)&gt;=2),"ошибка",(IF((AND(COUNTA(L188:N188)=1,L188&gt;0)),L188*60*VLOOKUP(D188,'2Рабочее время'!$A:$L,4,FALSE)*((IF(VLOOKUP(D188,'2Рабочее время'!$A$1:$C$50,2,FALSE)&gt;0,VLOOKUP(D188,'2Рабочее время'!$A$1:$C$50,2,FALSE),VLOOKUP(D188,'2Рабочее время'!$A$1:$C$50,3,FALSE)))),IF((AND(COUNTA(L188:N188)=1,M188&gt;0)),M188*((IF(VLOOKUP(D188,'2Рабочее время'!$A$1:$C$50,2,FALSE)&gt;0,VLOOKUP(D188,'2Рабочее время'!$A$1:$C$50,2,FALSE),VLOOKUP(D188,'2Рабочее время'!$A$1:$C$50,3,FALSE)))),IF((AND(COUNTA(L188:N188)=1,N188&gt;0)),N188*T188*IF(S188=0,0,IF(S188="Количество в месяц",1,IF(S188="Количество в неделю",4.285,IF(S188="Количество в день",IF(VLOOKUP(D188,'2Рабочее время'!$A$1:$C$50,2,FALSE)&gt;0,VLOOKUP(D188,'2Рабочее время'!$A$1:$C$50,2,FALSE),VLOOKUP(D188,'2Рабочее время'!$A$1:$C$50,3,FALSE)))))),0)))+IF((AND(COUNTA(O188:Q188)=1,O188&gt;0)),O188*60*VLOOKUP(D188,'2Рабочее время'!$A:$L,4,FALSE)*((IF(VLOOKUP(D188,'2Рабочее время'!$A$1:$C$50,2,FALSE)&gt;0,VLOOKUP(D188,'2Рабочее время'!$A$1:$C$50,2,FALSE),VLOOKUP(D188,'2Рабочее время'!$A$1:$C$50,3,FALSE)))),IF((AND(COUNTA(L188:N188)=1,M188&gt;0)),M188*((IF(VLOOKUP(D188,'2Рабочее время'!$A$1:$C$50,2,FALSE)&gt;0,VLOOKUP(D188,'2Рабочее время'!$A$1:$C$50,2,FALSE),VLOOKUP(D188,'2Рабочее время'!$A$1:$C$50,3,FALSE)))),IF((AND(COUNTA(O188:Q188)=1,P188&gt;0)),P188*((IF(VLOOKUP(D188,'2Рабочее время'!$A$1:$C$50,2,FALSE)&gt;0,VLOOKUP(D188,'2Рабочее время'!$A$1:$C$50,2,FALSE),VLOOKUP(D188,'2Рабочее время'!$A$1:$C$50,3,FALSE)))),IF((AND(COUNTA(O188:Q188)=1,Q188&gt;0)),Q188*T188*IF(S188=0,0,IF(S188="Количество в месяц",1,IF(S188="Количество в неделю",4.285,IF(S188="Количество в день",IF(VLOOKUP(D188,'2Рабочее время'!$A$1:$C$50,2,FALSE)&gt;0,VLOOKUP(D188,'2Рабочее время'!$A$1:$C$50,2,FALSE),VLOOKUP(D188,'2Рабочее время'!$A$1:$C$50,3,FALSE)))))),0))))))</f>
        <v>0</v>
      </c>
      <c r="S188" s="91" t="s">
        <v>4</v>
      </c>
      <c r="T188" s="91"/>
      <c r="U188" s="39">
        <v>1</v>
      </c>
      <c r="V188" s="17">
        <f t="shared" si="8"/>
        <v>0</v>
      </c>
      <c r="W188" s="17">
        <f t="shared" si="10"/>
        <v>0</v>
      </c>
    </row>
    <row r="189" spans="4:23" ht="37.5" x14ac:dyDescent="0.25">
      <c r="D189" s="27"/>
      <c r="E189" s="44"/>
      <c r="F189" s="87"/>
      <c r="G189" s="83"/>
      <c r="H189" s="27"/>
      <c r="I189" s="27"/>
      <c r="J189" s="27"/>
      <c r="K189" s="17">
        <f t="shared" si="9"/>
        <v>0</v>
      </c>
      <c r="L189" s="88"/>
      <c r="M189" s="72"/>
      <c r="N189" s="72"/>
      <c r="O189" s="90"/>
      <c r="P189" s="72"/>
      <c r="Q189" s="72"/>
      <c r="R189" s="81">
        <f>IF(OR(COUNTA(L189:N189)&gt;=2,COUNTA(O189:Q189)&gt;=2),"ошибка",(IF((AND(COUNTA(L189:N189)=1,L189&gt;0)),L189*60*VLOOKUP(D189,'2Рабочее время'!$A:$L,4,FALSE)*((IF(VLOOKUP(D189,'2Рабочее время'!$A$1:$C$50,2,FALSE)&gt;0,VLOOKUP(D189,'2Рабочее время'!$A$1:$C$50,2,FALSE),VLOOKUP(D189,'2Рабочее время'!$A$1:$C$50,3,FALSE)))),IF((AND(COUNTA(L189:N189)=1,M189&gt;0)),M189*((IF(VLOOKUP(D189,'2Рабочее время'!$A$1:$C$50,2,FALSE)&gt;0,VLOOKUP(D189,'2Рабочее время'!$A$1:$C$50,2,FALSE),VLOOKUP(D189,'2Рабочее время'!$A$1:$C$50,3,FALSE)))),IF((AND(COUNTA(L189:N189)=1,N189&gt;0)),N189*T189*IF(S189=0,0,IF(S189="Количество в месяц",1,IF(S189="Количество в неделю",4.285,IF(S189="Количество в день",IF(VLOOKUP(D189,'2Рабочее время'!$A$1:$C$50,2,FALSE)&gt;0,VLOOKUP(D189,'2Рабочее время'!$A$1:$C$50,2,FALSE),VLOOKUP(D189,'2Рабочее время'!$A$1:$C$50,3,FALSE)))))),0)))+IF((AND(COUNTA(O189:Q189)=1,O189&gt;0)),O189*60*VLOOKUP(D189,'2Рабочее время'!$A:$L,4,FALSE)*((IF(VLOOKUP(D189,'2Рабочее время'!$A$1:$C$50,2,FALSE)&gt;0,VLOOKUP(D189,'2Рабочее время'!$A$1:$C$50,2,FALSE),VLOOKUP(D189,'2Рабочее время'!$A$1:$C$50,3,FALSE)))),IF((AND(COUNTA(L189:N189)=1,M189&gt;0)),M189*((IF(VLOOKUP(D189,'2Рабочее время'!$A$1:$C$50,2,FALSE)&gt;0,VLOOKUP(D189,'2Рабочее время'!$A$1:$C$50,2,FALSE),VLOOKUP(D189,'2Рабочее время'!$A$1:$C$50,3,FALSE)))),IF((AND(COUNTA(O189:Q189)=1,P189&gt;0)),P189*((IF(VLOOKUP(D189,'2Рабочее время'!$A$1:$C$50,2,FALSE)&gt;0,VLOOKUP(D189,'2Рабочее время'!$A$1:$C$50,2,FALSE),VLOOKUP(D189,'2Рабочее время'!$A$1:$C$50,3,FALSE)))),IF((AND(COUNTA(O189:Q189)=1,Q189&gt;0)),Q189*T189*IF(S189=0,0,IF(S189="Количество в месяц",1,IF(S189="Количество в неделю",4.285,IF(S189="Количество в день",IF(VLOOKUP(D189,'2Рабочее время'!$A$1:$C$50,2,FALSE)&gt;0,VLOOKUP(D189,'2Рабочее время'!$A$1:$C$50,2,FALSE),VLOOKUP(D189,'2Рабочее время'!$A$1:$C$50,3,FALSE)))))),0))))))</f>
        <v>0</v>
      </c>
      <c r="S189" s="91" t="s">
        <v>4</v>
      </c>
      <c r="T189" s="91"/>
      <c r="U189" s="39">
        <v>1</v>
      </c>
      <c r="V189" s="17">
        <f t="shared" si="8"/>
        <v>0</v>
      </c>
      <c r="W189" s="17">
        <f t="shared" si="10"/>
        <v>0</v>
      </c>
    </row>
    <row r="190" spans="4:23" ht="37.5" x14ac:dyDescent="0.25">
      <c r="D190" s="27"/>
      <c r="E190" s="44"/>
      <c r="F190" s="87"/>
      <c r="G190" s="83"/>
      <c r="H190" s="27"/>
      <c r="I190" s="27"/>
      <c r="J190" s="27"/>
      <c r="K190" s="17">
        <f t="shared" si="9"/>
        <v>0</v>
      </c>
      <c r="L190" s="88"/>
      <c r="M190" s="72"/>
      <c r="N190" s="72"/>
      <c r="O190" s="90"/>
      <c r="P190" s="72"/>
      <c r="Q190" s="72"/>
      <c r="R190" s="81">
        <f>IF(OR(COUNTA(L190:N190)&gt;=2,COUNTA(O190:Q190)&gt;=2),"ошибка",(IF((AND(COUNTA(L190:N190)=1,L190&gt;0)),L190*60*VLOOKUP(D190,'2Рабочее время'!$A:$L,4,FALSE)*((IF(VLOOKUP(D190,'2Рабочее время'!$A$1:$C$50,2,FALSE)&gt;0,VLOOKUP(D190,'2Рабочее время'!$A$1:$C$50,2,FALSE),VLOOKUP(D190,'2Рабочее время'!$A$1:$C$50,3,FALSE)))),IF((AND(COUNTA(L190:N190)=1,M190&gt;0)),M190*((IF(VLOOKUP(D190,'2Рабочее время'!$A$1:$C$50,2,FALSE)&gt;0,VLOOKUP(D190,'2Рабочее время'!$A$1:$C$50,2,FALSE),VLOOKUP(D190,'2Рабочее время'!$A$1:$C$50,3,FALSE)))),IF((AND(COUNTA(L190:N190)=1,N190&gt;0)),N190*T190*IF(S190=0,0,IF(S190="Количество в месяц",1,IF(S190="Количество в неделю",4.285,IF(S190="Количество в день",IF(VLOOKUP(D190,'2Рабочее время'!$A$1:$C$50,2,FALSE)&gt;0,VLOOKUP(D190,'2Рабочее время'!$A$1:$C$50,2,FALSE),VLOOKUP(D190,'2Рабочее время'!$A$1:$C$50,3,FALSE)))))),0)))+IF((AND(COUNTA(O190:Q190)=1,O190&gt;0)),O190*60*VLOOKUP(D190,'2Рабочее время'!$A:$L,4,FALSE)*((IF(VLOOKUP(D190,'2Рабочее время'!$A$1:$C$50,2,FALSE)&gt;0,VLOOKUP(D190,'2Рабочее время'!$A$1:$C$50,2,FALSE),VLOOKUP(D190,'2Рабочее время'!$A$1:$C$50,3,FALSE)))),IF((AND(COUNTA(L190:N190)=1,M190&gt;0)),M190*((IF(VLOOKUP(D190,'2Рабочее время'!$A$1:$C$50,2,FALSE)&gt;0,VLOOKUP(D190,'2Рабочее время'!$A$1:$C$50,2,FALSE),VLOOKUP(D190,'2Рабочее время'!$A$1:$C$50,3,FALSE)))),IF((AND(COUNTA(O190:Q190)=1,P190&gt;0)),P190*((IF(VLOOKUP(D190,'2Рабочее время'!$A$1:$C$50,2,FALSE)&gt;0,VLOOKUP(D190,'2Рабочее время'!$A$1:$C$50,2,FALSE),VLOOKUP(D190,'2Рабочее время'!$A$1:$C$50,3,FALSE)))),IF((AND(COUNTA(O190:Q190)=1,Q190&gt;0)),Q190*T190*IF(S190=0,0,IF(S190="Количество в месяц",1,IF(S190="Количество в неделю",4.285,IF(S190="Количество в день",IF(VLOOKUP(D190,'2Рабочее время'!$A$1:$C$50,2,FALSE)&gt;0,VLOOKUP(D190,'2Рабочее время'!$A$1:$C$50,2,FALSE),VLOOKUP(D190,'2Рабочее время'!$A$1:$C$50,3,FALSE)))))),0))))))</f>
        <v>0</v>
      </c>
      <c r="S190" s="91" t="s">
        <v>4</v>
      </c>
      <c r="T190" s="91"/>
      <c r="U190" s="39">
        <v>1</v>
      </c>
      <c r="V190" s="17">
        <f t="shared" si="8"/>
        <v>0</v>
      </c>
      <c r="W190" s="17">
        <f t="shared" si="10"/>
        <v>0</v>
      </c>
    </row>
    <row r="191" spans="4:23" ht="37.5" x14ac:dyDescent="0.25">
      <c r="D191" s="27"/>
      <c r="E191" s="44"/>
      <c r="F191" s="87"/>
      <c r="G191" s="83"/>
      <c r="H191" s="27"/>
      <c r="I191" s="27"/>
      <c r="J191" s="27"/>
      <c r="K191" s="17">
        <f t="shared" si="9"/>
        <v>0</v>
      </c>
      <c r="L191" s="88"/>
      <c r="M191" s="72"/>
      <c r="N191" s="72"/>
      <c r="O191" s="90"/>
      <c r="P191" s="72"/>
      <c r="Q191" s="72"/>
      <c r="R191" s="81">
        <f>IF(OR(COUNTA(L191:N191)&gt;=2,COUNTA(O191:Q191)&gt;=2),"ошибка",(IF((AND(COUNTA(L191:N191)=1,L191&gt;0)),L191*60*VLOOKUP(D191,'2Рабочее время'!$A:$L,4,FALSE)*((IF(VLOOKUP(D191,'2Рабочее время'!$A$1:$C$50,2,FALSE)&gt;0,VLOOKUP(D191,'2Рабочее время'!$A$1:$C$50,2,FALSE),VLOOKUP(D191,'2Рабочее время'!$A$1:$C$50,3,FALSE)))),IF((AND(COUNTA(L191:N191)=1,M191&gt;0)),M191*((IF(VLOOKUP(D191,'2Рабочее время'!$A$1:$C$50,2,FALSE)&gt;0,VLOOKUP(D191,'2Рабочее время'!$A$1:$C$50,2,FALSE),VLOOKUP(D191,'2Рабочее время'!$A$1:$C$50,3,FALSE)))),IF((AND(COUNTA(L191:N191)=1,N191&gt;0)),N191*T191*IF(S191=0,0,IF(S191="Количество в месяц",1,IF(S191="Количество в неделю",4.285,IF(S191="Количество в день",IF(VLOOKUP(D191,'2Рабочее время'!$A$1:$C$50,2,FALSE)&gt;0,VLOOKUP(D191,'2Рабочее время'!$A$1:$C$50,2,FALSE),VLOOKUP(D191,'2Рабочее время'!$A$1:$C$50,3,FALSE)))))),0)))+IF((AND(COUNTA(O191:Q191)=1,O191&gt;0)),O191*60*VLOOKUP(D191,'2Рабочее время'!$A:$L,4,FALSE)*((IF(VLOOKUP(D191,'2Рабочее время'!$A$1:$C$50,2,FALSE)&gt;0,VLOOKUP(D191,'2Рабочее время'!$A$1:$C$50,2,FALSE),VLOOKUP(D191,'2Рабочее время'!$A$1:$C$50,3,FALSE)))),IF((AND(COUNTA(L191:N191)=1,M191&gt;0)),M191*((IF(VLOOKUP(D191,'2Рабочее время'!$A$1:$C$50,2,FALSE)&gt;0,VLOOKUP(D191,'2Рабочее время'!$A$1:$C$50,2,FALSE),VLOOKUP(D191,'2Рабочее время'!$A$1:$C$50,3,FALSE)))),IF((AND(COUNTA(O191:Q191)=1,P191&gt;0)),P191*((IF(VLOOKUP(D191,'2Рабочее время'!$A$1:$C$50,2,FALSE)&gt;0,VLOOKUP(D191,'2Рабочее время'!$A$1:$C$50,2,FALSE),VLOOKUP(D191,'2Рабочее время'!$A$1:$C$50,3,FALSE)))),IF((AND(COUNTA(O191:Q191)=1,Q191&gt;0)),Q191*T191*IF(S191=0,0,IF(S191="Количество в месяц",1,IF(S191="Количество в неделю",4.285,IF(S191="Количество в день",IF(VLOOKUP(D191,'2Рабочее время'!$A$1:$C$50,2,FALSE)&gt;0,VLOOKUP(D191,'2Рабочее время'!$A$1:$C$50,2,FALSE),VLOOKUP(D191,'2Рабочее время'!$A$1:$C$50,3,FALSE)))))),0))))))</f>
        <v>0</v>
      </c>
      <c r="S191" s="91" t="s">
        <v>4</v>
      </c>
      <c r="T191" s="91"/>
      <c r="U191" s="39">
        <v>1</v>
      </c>
      <c r="V191" s="17">
        <f t="shared" si="8"/>
        <v>0</v>
      </c>
      <c r="W191" s="17">
        <f t="shared" si="10"/>
        <v>0</v>
      </c>
    </row>
    <row r="192" spans="4:23" ht="37.5" x14ac:dyDescent="0.25">
      <c r="D192" s="27"/>
      <c r="E192" s="44"/>
      <c r="F192" s="87"/>
      <c r="G192" s="83"/>
      <c r="H192" s="27"/>
      <c r="I192" s="27"/>
      <c r="J192" s="27"/>
      <c r="K192" s="17">
        <f t="shared" si="9"/>
        <v>0</v>
      </c>
      <c r="L192" s="88"/>
      <c r="M192" s="72"/>
      <c r="N192" s="72"/>
      <c r="O192" s="90"/>
      <c r="P192" s="72"/>
      <c r="Q192" s="72"/>
      <c r="R192" s="81">
        <f>IF(OR(COUNTA(L192:N192)&gt;=2,COUNTA(O192:Q192)&gt;=2),"ошибка",(IF((AND(COUNTA(L192:N192)=1,L192&gt;0)),L192*60*VLOOKUP(D192,'2Рабочее время'!$A:$L,4,FALSE)*((IF(VLOOKUP(D192,'2Рабочее время'!$A$1:$C$50,2,FALSE)&gt;0,VLOOKUP(D192,'2Рабочее время'!$A$1:$C$50,2,FALSE),VLOOKUP(D192,'2Рабочее время'!$A$1:$C$50,3,FALSE)))),IF((AND(COUNTA(L192:N192)=1,M192&gt;0)),M192*((IF(VLOOKUP(D192,'2Рабочее время'!$A$1:$C$50,2,FALSE)&gt;0,VLOOKUP(D192,'2Рабочее время'!$A$1:$C$50,2,FALSE),VLOOKUP(D192,'2Рабочее время'!$A$1:$C$50,3,FALSE)))),IF((AND(COUNTA(L192:N192)=1,N192&gt;0)),N192*T192*IF(S192=0,0,IF(S192="Количество в месяц",1,IF(S192="Количество в неделю",4.285,IF(S192="Количество в день",IF(VLOOKUP(D192,'2Рабочее время'!$A$1:$C$50,2,FALSE)&gt;0,VLOOKUP(D192,'2Рабочее время'!$A$1:$C$50,2,FALSE),VLOOKUP(D192,'2Рабочее время'!$A$1:$C$50,3,FALSE)))))),0)))+IF((AND(COUNTA(O192:Q192)=1,O192&gt;0)),O192*60*VLOOKUP(D192,'2Рабочее время'!$A:$L,4,FALSE)*((IF(VLOOKUP(D192,'2Рабочее время'!$A$1:$C$50,2,FALSE)&gt;0,VLOOKUP(D192,'2Рабочее время'!$A$1:$C$50,2,FALSE),VLOOKUP(D192,'2Рабочее время'!$A$1:$C$50,3,FALSE)))),IF((AND(COUNTA(L192:N192)=1,M192&gt;0)),M192*((IF(VLOOKUP(D192,'2Рабочее время'!$A$1:$C$50,2,FALSE)&gt;0,VLOOKUP(D192,'2Рабочее время'!$A$1:$C$50,2,FALSE),VLOOKUP(D192,'2Рабочее время'!$A$1:$C$50,3,FALSE)))),IF((AND(COUNTA(O192:Q192)=1,P192&gt;0)),P192*((IF(VLOOKUP(D192,'2Рабочее время'!$A$1:$C$50,2,FALSE)&gt;0,VLOOKUP(D192,'2Рабочее время'!$A$1:$C$50,2,FALSE),VLOOKUP(D192,'2Рабочее время'!$A$1:$C$50,3,FALSE)))),IF((AND(COUNTA(O192:Q192)=1,Q192&gt;0)),Q192*T192*IF(S192=0,0,IF(S192="Количество в месяц",1,IF(S192="Количество в неделю",4.285,IF(S192="Количество в день",IF(VLOOKUP(D192,'2Рабочее время'!$A$1:$C$50,2,FALSE)&gt;0,VLOOKUP(D192,'2Рабочее время'!$A$1:$C$50,2,FALSE),VLOOKUP(D192,'2Рабочее время'!$A$1:$C$50,3,FALSE)))))),0))))))</f>
        <v>0</v>
      </c>
      <c r="S192" s="91" t="s">
        <v>4</v>
      </c>
      <c r="T192" s="91"/>
      <c r="U192" s="39">
        <v>1</v>
      </c>
      <c r="V192" s="17">
        <f t="shared" si="8"/>
        <v>0</v>
      </c>
      <c r="W192" s="17">
        <f t="shared" si="10"/>
        <v>0</v>
      </c>
    </row>
    <row r="193" spans="4:23" ht="37.5" x14ac:dyDescent="0.25">
      <c r="D193" s="27"/>
      <c r="E193" s="44"/>
      <c r="F193" s="87"/>
      <c r="G193" s="83"/>
      <c r="H193" s="27"/>
      <c r="I193" s="27"/>
      <c r="J193" s="27"/>
      <c r="K193" s="17">
        <f t="shared" si="9"/>
        <v>0</v>
      </c>
      <c r="L193" s="88"/>
      <c r="M193" s="72"/>
      <c r="N193" s="72"/>
      <c r="O193" s="90"/>
      <c r="P193" s="72"/>
      <c r="Q193" s="72"/>
      <c r="R193" s="81">
        <f>IF(OR(COUNTA(L193:N193)&gt;=2,COUNTA(O193:Q193)&gt;=2),"ошибка",(IF((AND(COUNTA(L193:N193)=1,L193&gt;0)),L193*60*VLOOKUP(D193,'2Рабочее время'!$A:$L,4,FALSE)*((IF(VLOOKUP(D193,'2Рабочее время'!$A$1:$C$50,2,FALSE)&gt;0,VLOOKUP(D193,'2Рабочее время'!$A$1:$C$50,2,FALSE),VLOOKUP(D193,'2Рабочее время'!$A$1:$C$50,3,FALSE)))),IF((AND(COUNTA(L193:N193)=1,M193&gt;0)),M193*((IF(VLOOKUP(D193,'2Рабочее время'!$A$1:$C$50,2,FALSE)&gt;0,VLOOKUP(D193,'2Рабочее время'!$A$1:$C$50,2,FALSE),VLOOKUP(D193,'2Рабочее время'!$A$1:$C$50,3,FALSE)))),IF((AND(COUNTA(L193:N193)=1,N193&gt;0)),N193*T193*IF(S193=0,0,IF(S193="Количество в месяц",1,IF(S193="Количество в неделю",4.285,IF(S193="Количество в день",IF(VLOOKUP(D193,'2Рабочее время'!$A$1:$C$50,2,FALSE)&gt;0,VLOOKUP(D193,'2Рабочее время'!$A$1:$C$50,2,FALSE),VLOOKUP(D193,'2Рабочее время'!$A$1:$C$50,3,FALSE)))))),0)))+IF((AND(COUNTA(O193:Q193)=1,O193&gt;0)),O193*60*VLOOKUP(D193,'2Рабочее время'!$A:$L,4,FALSE)*((IF(VLOOKUP(D193,'2Рабочее время'!$A$1:$C$50,2,FALSE)&gt;0,VLOOKUP(D193,'2Рабочее время'!$A$1:$C$50,2,FALSE),VLOOKUP(D193,'2Рабочее время'!$A$1:$C$50,3,FALSE)))),IF((AND(COUNTA(L193:N193)=1,M193&gt;0)),M193*((IF(VLOOKUP(D193,'2Рабочее время'!$A$1:$C$50,2,FALSE)&gt;0,VLOOKUP(D193,'2Рабочее время'!$A$1:$C$50,2,FALSE),VLOOKUP(D193,'2Рабочее время'!$A$1:$C$50,3,FALSE)))),IF((AND(COUNTA(O193:Q193)=1,P193&gt;0)),P193*((IF(VLOOKUP(D193,'2Рабочее время'!$A$1:$C$50,2,FALSE)&gt;0,VLOOKUP(D193,'2Рабочее время'!$A$1:$C$50,2,FALSE),VLOOKUP(D193,'2Рабочее время'!$A$1:$C$50,3,FALSE)))),IF((AND(COUNTA(O193:Q193)=1,Q193&gt;0)),Q193*T193*IF(S193=0,0,IF(S193="Количество в месяц",1,IF(S193="Количество в неделю",4.285,IF(S193="Количество в день",IF(VLOOKUP(D193,'2Рабочее время'!$A$1:$C$50,2,FALSE)&gt;0,VLOOKUP(D193,'2Рабочее время'!$A$1:$C$50,2,FALSE),VLOOKUP(D193,'2Рабочее время'!$A$1:$C$50,3,FALSE)))))),0))))))</f>
        <v>0</v>
      </c>
      <c r="S193" s="91" t="s">
        <v>18</v>
      </c>
      <c r="T193" s="91"/>
      <c r="U193" s="39">
        <v>1</v>
      </c>
      <c r="V193" s="17">
        <f t="shared" si="8"/>
        <v>0</v>
      </c>
      <c r="W193" s="17">
        <f t="shared" si="10"/>
        <v>0</v>
      </c>
    </row>
    <row r="194" spans="4:23" ht="37.5" x14ac:dyDescent="0.25">
      <c r="D194" s="27"/>
      <c r="E194" s="44"/>
      <c r="F194" s="83"/>
      <c r="G194" s="83"/>
      <c r="H194" s="27"/>
      <c r="I194" s="27"/>
      <c r="J194" s="27"/>
      <c r="K194" s="17">
        <f t="shared" si="9"/>
        <v>0</v>
      </c>
      <c r="L194" s="88"/>
      <c r="M194" s="72"/>
      <c r="N194" s="72"/>
      <c r="O194" s="90"/>
      <c r="P194" s="72"/>
      <c r="Q194" s="72"/>
      <c r="R194" s="81">
        <f>IF(OR(COUNTA(L194:N194)&gt;=2,COUNTA(O194:Q194)&gt;=2),"ошибка",(IF((AND(COUNTA(L194:N194)=1,L194&gt;0)),L194*60*VLOOKUP(D194,'2Рабочее время'!$A:$L,4,FALSE)*((IF(VLOOKUP(D194,'2Рабочее время'!$A$1:$C$50,2,FALSE)&gt;0,VLOOKUP(D194,'2Рабочее время'!$A$1:$C$50,2,FALSE),VLOOKUP(D194,'2Рабочее время'!$A$1:$C$50,3,FALSE)))),IF((AND(COUNTA(L194:N194)=1,M194&gt;0)),M194*((IF(VLOOKUP(D194,'2Рабочее время'!$A$1:$C$50,2,FALSE)&gt;0,VLOOKUP(D194,'2Рабочее время'!$A$1:$C$50,2,FALSE),VLOOKUP(D194,'2Рабочее время'!$A$1:$C$50,3,FALSE)))),IF((AND(COUNTA(L194:N194)=1,N194&gt;0)),N194*T194*IF(S194=0,0,IF(S194="Количество в месяц",1,IF(S194="Количество в неделю",4.285,IF(S194="Количество в день",IF(VLOOKUP(D194,'2Рабочее время'!$A$1:$C$50,2,FALSE)&gt;0,VLOOKUP(D194,'2Рабочее время'!$A$1:$C$50,2,FALSE),VLOOKUP(D194,'2Рабочее время'!$A$1:$C$50,3,FALSE)))))),0)))+IF((AND(COUNTA(O194:Q194)=1,O194&gt;0)),O194*60*VLOOKUP(D194,'2Рабочее время'!$A:$L,4,FALSE)*((IF(VLOOKUP(D194,'2Рабочее время'!$A$1:$C$50,2,FALSE)&gt;0,VLOOKUP(D194,'2Рабочее время'!$A$1:$C$50,2,FALSE),VLOOKUP(D194,'2Рабочее время'!$A$1:$C$50,3,FALSE)))),IF((AND(COUNTA(L194:N194)=1,M194&gt;0)),M194*((IF(VLOOKUP(D194,'2Рабочее время'!$A$1:$C$50,2,FALSE)&gt;0,VLOOKUP(D194,'2Рабочее время'!$A$1:$C$50,2,FALSE),VLOOKUP(D194,'2Рабочее время'!$A$1:$C$50,3,FALSE)))),IF((AND(COUNTA(O194:Q194)=1,P194&gt;0)),P194*((IF(VLOOKUP(D194,'2Рабочее время'!$A$1:$C$50,2,FALSE)&gt;0,VLOOKUP(D194,'2Рабочее время'!$A$1:$C$50,2,FALSE),VLOOKUP(D194,'2Рабочее время'!$A$1:$C$50,3,FALSE)))),IF((AND(COUNTA(O194:Q194)=1,Q194&gt;0)),Q194*T194*IF(S194=0,0,IF(S194="Количество в месяц",1,IF(S194="Количество в неделю",4.285,IF(S194="Количество в день",IF(VLOOKUP(D194,'2Рабочее время'!$A$1:$C$50,2,FALSE)&gt;0,VLOOKUP(D194,'2Рабочее время'!$A$1:$C$50,2,FALSE),VLOOKUP(D194,'2Рабочее время'!$A$1:$C$50,3,FALSE)))))),0))))))</f>
        <v>0</v>
      </c>
      <c r="S194" s="91" t="s">
        <v>4</v>
      </c>
      <c r="T194" s="91"/>
      <c r="U194" s="39">
        <v>1</v>
      </c>
      <c r="V194" s="17">
        <f t="shared" si="8"/>
        <v>0</v>
      </c>
      <c r="W194" s="17">
        <f t="shared" si="10"/>
        <v>0</v>
      </c>
    </row>
    <row r="195" spans="4:23" ht="37.5" x14ac:dyDescent="0.25">
      <c r="D195" s="27"/>
      <c r="E195" s="44"/>
      <c r="F195" s="83"/>
      <c r="G195" s="83"/>
      <c r="H195" s="27"/>
      <c r="I195" s="27"/>
      <c r="J195" s="27"/>
      <c r="K195" s="17">
        <f t="shared" si="9"/>
        <v>0</v>
      </c>
      <c r="L195" s="88"/>
      <c r="M195" s="72"/>
      <c r="N195" s="72"/>
      <c r="O195" s="90"/>
      <c r="P195" s="72"/>
      <c r="Q195" s="72"/>
      <c r="R195" s="81">
        <f>IF(OR(COUNTA(L195:N195)&gt;=2,COUNTA(O195:Q195)&gt;=2),"ошибка",(IF((AND(COUNTA(L195:N195)=1,L195&gt;0)),L195*60*VLOOKUP(D195,'2Рабочее время'!$A:$L,4,FALSE)*((IF(VLOOKUP(D195,'2Рабочее время'!$A$1:$C$50,2,FALSE)&gt;0,VLOOKUP(D195,'2Рабочее время'!$A$1:$C$50,2,FALSE),VLOOKUP(D195,'2Рабочее время'!$A$1:$C$50,3,FALSE)))),IF((AND(COUNTA(L195:N195)=1,M195&gt;0)),M195*((IF(VLOOKUP(D195,'2Рабочее время'!$A$1:$C$50,2,FALSE)&gt;0,VLOOKUP(D195,'2Рабочее время'!$A$1:$C$50,2,FALSE),VLOOKUP(D195,'2Рабочее время'!$A$1:$C$50,3,FALSE)))),IF((AND(COUNTA(L195:N195)=1,N195&gt;0)),N195*T195*IF(S195=0,0,IF(S195="Количество в месяц",1,IF(S195="Количество в неделю",4.285,IF(S195="Количество в день",IF(VLOOKUP(D195,'2Рабочее время'!$A$1:$C$50,2,FALSE)&gt;0,VLOOKUP(D195,'2Рабочее время'!$A$1:$C$50,2,FALSE),VLOOKUP(D195,'2Рабочее время'!$A$1:$C$50,3,FALSE)))))),0)))+IF((AND(COUNTA(O195:Q195)=1,O195&gt;0)),O195*60*VLOOKUP(D195,'2Рабочее время'!$A:$L,4,FALSE)*((IF(VLOOKUP(D195,'2Рабочее время'!$A$1:$C$50,2,FALSE)&gt;0,VLOOKUP(D195,'2Рабочее время'!$A$1:$C$50,2,FALSE),VLOOKUP(D195,'2Рабочее время'!$A$1:$C$50,3,FALSE)))),IF((AND(COUNTA(L195:N195)=1,M195&gt;0)),M195*((IF(VLOOKUP(D195,'2Рабочее время'!$A$1:$C$50,2,FALSE)&gt;0,VLOOKUP(D195,'2Рабочее время'!$A$1:$C$50,2,FALSE),VLOOKUP(D195,'2Рабочее время'!$A$1:$C$50,3,FALSE)))),IF((AND(COUNTA(O195:Q195)=1,P195&gt;0)),P195*((IF(VLOOKUP(D195,'2Рабочее время'!$A$1:$C$50,2,FALSE)&gt;0,VLOOKUP(D195,'2Рабочее время'!$A$1:$C$50,2,FALSE),VLOOKUP(D195,'2Рабочее время'!$A$1:$C$50,3,FALSE)))),IF((AND(COUNTA(O195:Q195)=1,Q195&gt;0)),Q195*T195*IF(S195=0,0,IF(S195="Количество в месяц",1,IF(S195="Количество в неделю",4.285,IF(S195="Количество в день",IF(VLOOKUP(D195,'2Рабочее время'!$A$1:$C$50,2,FALSE)&gt;0,VLOOKUP(D195,'2Рабочее время'!$A$1:$C$50,2,FALSE),VLOOKUP(D195,'2Рабочее время'!$A$1:$C$50,3,FALSE)))))),0))))))</f>
        <v>0</v>
      </c>
      <c r="S195" s="91" t="s">
        <v>4</v>
      </c>
      <c r="T195" s="91"/>
      <c r="U195" s="39">
        <v>1</v>
      </c>
      <c r="V195" s="17">
        <f t="shared" ref="V195:V258" si="11">IF(S195=0,0,IF(S195="Количество в месяц",K195*T195*U195,IF(S195="Количество в неделю",K195*T195*U195*4.12,IF(S195="Количество в день",K195*T195*U195*20.6))))+R195</f>
        <v>0</v>
      </c>
      <c r="W195" s="17">
        <f t="shared" si="10"/>
        <v>0</v>
      </c>
    </row>
    <row r="196" spans="4:23" ht="37.5" x14ac:dyDescent="0.25">
      <c r="D196" s="27"/>
      <c r="E196" s="44"/>
      <c r="F196" s="83"/>
      <c r="G196" s="83"/>
      <c r="H196" s="27"/>
      <c r="I196" s="27"/>
      <c r="J196" s="27"/>
      <c r="K196" s="17">
        <f t="shared" si="9"/>
        <v>0</v>
      </c>
      <c r="L196" s="88"/>
      <c r="M196" s="72"/>
      <c r="N196" s="72"/>
      <c r="O196" s="90"/>
      <c r="P196" s="72"/>
      <c r="Q196" s="72"/>
      <c r="R196" s="81">
        <f>IF(OR(COUNTA(L196:N196)&gt;=2,COUNTA(O196:Q196)&gt;=2),"ошибка",(IF((AND(COUNTA(L196:N196)=1,L196&gt;0)),L196*60*VLOOKUP(D196,'2Рабочее время'!$A:$L,4,FALSE)*((IF(VLOOKUP(D196,'2Рабочее время'!$A$1:$C$50,2,FALSE)&gt;0,VLOOKUP(D196,'2Рабочее время'!$A$1:$C$50,2,FALSE),VLOOKUP(D196,'2Рабочее время'!$A$1:$C$50,3,FALSE)))),IF((AND(COUNTA(L196:N196)=1,M196&gt;0)),M196*((IF(VLOOKUP(D196,'2Рабочее время'!$A$1:$C$50,2,FALSE)&gt;0,VLOOKUP(D196,'2Рабочее время'!$A$1:$C$50,2,FALSE),VLOOKUP(D196,'2Рабочее время'!$A$1:$C$50,3,FALSE)))),IF((AND(COUNTA(L196:N196)=1,N196&gt;0)),N196*T196*IF(S196=0,0,IF(S196="Количество в месяц",1,IF(S196="Количество в неделю",4.285,IF(S196="Количество в день",IF(VLOOKUP(D196,'2Рабочее время'!$A$1:$C$50,2,FALSE)&gt;0,VLOOKUP(D196,'2Рабочее время'!$A$1:$C$50,2,FALSE),VLOOKUP(D196,'2Рабочее время'!$A$1:$C$50,3,FALSE)))))),0)))+IF((AND(COUNTA(O196:Q196)=1,O196&gt;0)),O196*60*VLOOKUP(D196,'2Рабочее время'!$A:$L,4,FALSE)*((IF(VLOOKUP(D196,'2Рабочее время'!$A$1:$C$50,2,FALSE)&gt;0,VLOOKUP(D196,'2Рабочее время'!$A$1:$C$50,2,FALSE),VLOOKUP(D196,'2Рабочее время'!$A$1:$C$50,3,FALSE)))),IF((AND(COUNTA(L196:N196)=1,M196&gt;0)),M196*((IF(VLOOKUP(D196,'2Рабочее время'!$A$1:$C$50,2,FALSE)&gt;0,VLOOKUP(D196,'2Рабочее время'!$A$1:$C$50,2,FALSE),VLOOKUP(D196,'2Рабочее время'!$A$1:$C$50,3,FALSE)))),IF((AND(COUNTA(O196:Q196)=1,P196&gt;0)),P196*((IF(VLOOKUP(D196,'2Рабочее время'!$A$1:$C$50,2,FALSE)&gt;0,VLOOKUP(D196,'2Рабочее время'!$A$1:$C$50,2,FALSE),VLOOKUP(D196,'2Рабочее время'!$A$1:$C$50,3,FALSE)))),IF((AND(COUNTA(O196:Q196)=1,Q196&gt;0)),Q196*T196*IF(S196=0,0,IF(S196="Количество в месяц",1,IF(S196="Количество в неделю",4.285,IF(S196="Количество в день",IF(VLOOKUP(D196,'2Рабочее время'!$A$1:$C$50,2,FALSE)&gt;0,VLOOKUP(D196,'2Рабочее время'!$A$1:$C$50,2,FALSE),VLOOKUP(D196,'2Рабочее время'!$A$1:$C$50,3,FALSE)))))),0))))))</f>
        <v>0</v>
      </c>
      <c r="S196" s="91" t="s">
        <v>4</v>
      </c>
      <c r="T196" s="91"/>
      <c r="U196" s="39">
        <v>1</v>
      </c>
      <c r="V196" s="17">
        <f t="shared" si="11"/>
        <v>0</v>
      </c>
      <c r="W196" s="17">
        <f t="shared" si="10"/>
        <v>0</v>
      </c>
    </row>
    <row r="197" spans="4:23" ht="37.5" x14ac:dyDescent="0.25">
      <c r="D197" s="27"/>
      <c r="E197" s="44"/>
      <c r="F197" s="83"/>
      <c r="G197" s="83"/>
      <c r="H197" s="27"/>
      <c r="I197" s="27"/>
      <c r="J197" s="27"/>
      <c r="K197" s="17">
        <f t="shared" si="9"/>
        <v>0</v>
      </c>
      <c r="L197" s="88"/>
      <c r="M197" s="72"/>
      <c r="N197" s="72"/>
      <c r="O197" s="90"/>
      <c r="P197" s="72"/>
      <c r="Q197" s="72"/>
      <c r="R197" s="81">
        <f>IF(OR(COUNTA(L197:N197)&gt;=2,COUNTA(O197:Q197)&gt;=2),"ошибка",(IF((AND(COUNTA(L197:N197)=1,L197&gt;0)),L197*60*VLOOKUP(D197,'2Рабочее время'!$A:$L,4,FALSE)*((IF(VLOOKUP(D197,'2Рабочее время'!$A$1:$C$50,2,FALSE)&gt;0,VLOOKUP(D197,'2Рабочее время'!$A$1:$C$50,2,FALSE),VLOOKUP(D197,'2Рабочее время'!$A$1:$C$50,3,FALSE)))),IF((AND(COUNTA(L197:N197)=1,M197&gt;0)),M197*((IF(VLOOKUP(D197,'2Рабочее время'!$A$1:$C$50,2,FALSE)&gt;0,VLOOKUP(D197,'2Рабочее время'!$A$1:$C$50,2,FALSE),VLOOKUP(D197,'2Рабочее время'!$A$1:$C$50,3,FALSE)))),IF((AND(COUNTA(L197:N197)=1,N197&gt;0)),N197*T197*IF(S197=0,0,IF(S197="Количество в месяц",1,IF(S197="Количество в неделю",4.285,IF(S197="Количество в день",IF(VLOOKUP(D197,'2Рабочее время'!$A$1:$C$50,2,FALSE)&gt;0,VLOOKUP(D197,'2Рабочее время'!$A$1:$C$50,2,FALSE),VLOOKUP(D197,'2Рабочее время'!$A$1:$C$50,3,FALSE)))))),0)))+IF((AND(COUNTA(O197:Q197)=1,O197&gt;0)),O197*60*VLOOKUP(D197,'2Рабочее время'!$A:$L,4,FALSE)*((IF(VLOOKUP(D197,'2Рабочее время'!$A$1:$C$50,2,FALSE)&gt;0,VLOOKUP(D197,'2Рабочее время'!$A$1:$C$50,2,FALSE),VLOOKUP(D197,'2Рабочее время'!$A$1:$C$50,3,FALSE)))),IF((AND(COUNTA(L197:N197)=1,M197&gt;0)),M197*((IF(VLOOKUP(D197,'2Рабочее время'!$A$1:$C$50,2,FALSE)&gt;0,VLOOKUP(D197,'2Рабочее время'!$A$1:$C$50,2,FALSE),VLOOKUP(D197,'2Рабочее время'!$A$1:$C$50,3,FALSE)))),IF((AND(COUNTA(O197:Q197)=1,P197&gt;0)),P197*((IF(VLOOKUP(D197,'2Рабочее время'!$A$1:$C$50,2,FALSE)&gt;0,VLOOKUP(D197,'2Рабочее время'!$A$1:$C$50,2,FALSE),VLOOKUP(D197,'2Рабочее время'!$A$1:$C$50,3,FALSE)))),IF((AND(COUNTA(O197:Q197)=1,Q197&gt;0)),Q197*T197*IF(S197=0,0,IF(S197="Количество в месяц",1,IF(S197="Количество в неделю",4.285,IF(S197="Количество в день",IF(VLOOKUP(D197,'2Рабочее время'!$A$1:$C$50,2,FALSE)&gt;0,VLOOKUP(D197,'2Рабочее время'!$A$1:$C$50,2,FALSE),VLOOKUP(D197,'2Рабочее время'!$A$1:$C$50,3,FALSE)))))),0))))))</f>
        <v>0</v>
      </c>
      <c r="S197" s="91" t="s">
        <v>4</v>
      </c>
      <c r="T197" s="91"/>
      <c r="U197" s="39">
        <v>1</v>
      </c>
      <c r="V197" s="17">
        <f t="shared" si="11"/>
        <v>0</v>
      </c>
      <c r="W197" s="17">
        <f t="shared" si="10"/>
        <v>0</v>
      </c>
    </row>
    <row r="198" spans="4:23" ht="37.5" x14ac:dyDescent="0.25">
      <c r="D198" s="27"/>
      <c r="E198" s="44"/>
      <c r="F198" s="83"/>
      <c r="G198" s="83"/>
      <c r="H198" s="27"/>
      <c r="I198" s="27"/>
      <c r="J198" s="27"/>
      <c r="K198" s="17">
        <f t="shared" si="9"/>
        <v>0</v>
      </c>
      <c r="L198" s="88"/>
      <c r="M198" s="72"/>
      <c r="N198" s="72"/>
      <c r="O198" s="90"/>
      <c r="P198" s="72"/>
      <c r="Q198" s="72"/>
      <c r="R198" s="81">
        <f>IF(OR(COUNTA(L198:N198)&gt;=2,COUNTA(O198:Q198)&gt;=2),"ошибка",(IF((AND(COUNTA(L198:N198)=1,L198&gt;0)),L198*60*VLOOKUP(D198,'2Рабочее время'!$A:$L,4,FALSE)*((IF(VLOOKUP(D198,'2Рабочее время'!$A$1:$C$50,2,FALSE)&gt;0,VLOOKUP(D198,'2Рабочее время'!$A$1:$C$50,2,FALSE),VLOOKUP(D198,'2Рабочее время'!$A$1:$C$50,3,FALSE)))),IF((AND(COUNTA(L198:N198)=1,M198&gt;0)),M198*((IF(VLOOKUP(D198,'2Рабочее время'!$A$1:$C$50,2,FALSE)&gt;0,VLOOKUP(D198,'2Рабочее время'!$A$1:$C$50,2,FALSE),VLOOKUP(D198,'2Рабочее время'!$A$1:$C$50,3,FALSE)))),IF((AND(COUNTA(L198:N198)=1,N198&gt;0)),N198*T198*IF(S198=0,0,IF(S198="Количество в месяц",1,IF(S198="Количество в неделю",4.285,IF(S198="Количество в день",IF(VLOOKUP(D198,'2Рабочее время'!$A$1:$C$50,2,FALSE)&gt;0,VLOOKUP(D198,'2Рабочее время'!$A$1:$C$50,2,FALSE),VLOOKUP(D198,'2Рабочее время'!$A$1:$C$50,3,FALSE)))))),0)))+IF((AND(COUNTA(O198:Q198)=1,O198&gt;0)),O198*60*VLOOKUP(D198,'2Рабочее время'!$A:$L,4,FALSE)*((IF(VLOOKUP(D198,'2Рабочее время'!$A$1:$C$50,2,FALSE)&gt;0,VLOOKUP(D198,'2Рабочее время'!$A$1:$C$50,2,FALSE),VLOOKUP(D198,'2Рабочее время'!$A$1:$C$50,3,FALSE)))),IF((AND(COUNTA(L198:N198)=1,M198&gt;0)),M198*((IF(VLOOKUP(D198,'2Рабочее время'!$A$1:$C$50,2,FALSE)&gt;0,VLOOKUP(D198,'2Рабочее время'!$A$1:$C$50,2,FALSE),VLOOKUP(D198,'2Рабочее время'!$A$1:$C$50,3,FALSE)))),IF((AND(COUNTA(O198:Q198)=1,P198&gt;0)),P198*((IF(VLOOKUP(D198,'2Рабочее время'!$A$1:$C$50,2,FALSE)&gt;0,VLOOKUP(D198,'2Рабочее время'!$A$1:$C$50,2,FALSE),VLOOKUP(D198,'2Рабочее время'!$A$1:$C$50,3,FALSE)))),IF((AND(COUNTA(O198:Q198)=1,Q198&gt;0)),Q198*T198*IF(S198=0,0,IF(S198="Количество в месяц",1,IF(S198="Количество в неделю",4.285,IF(S198="Количество в день",IF(VLOOKUP(D198,'2Рабочее время'!$A$1:$C$50,2,FALSE)&gt;0,VLOOKUP(D198,'2Рабочее время'!$A$1:$C$50,2,FALSE),VLOOKUP(D198,'2Рабочее время'!$A$1:$C$50,3,FALSE)))))),0))))))</f>
        <v>0</v>
      </c>
      <c r="S198" s="91" t="s">
        <v>4</v>
      </c>
      <c r="T198" s="91"/>
      <c r="U198" s="39">
        <v>1</v>
      </c>
      <c r="V198" s="17">
        <f t="shared" si="11"/>
        <v>0</v>
      </c>
      <c r="W198" s="17">
        <f t="shared" si="10"/>
        <v>0</v>
      </c>
    </row>
    <row r="199" spans="4:23" ht="37.5" x14ac:dyDescent="0.25">
      <c r="D199" s="27"/>
      <c r="E199" s="44"/>
      <c r="F199" s="83"/>
      <c r="G199" s="85"/>
      <c r="H199" s="27"/>
      <c r="I199" s="27"/>
      <c r="J199" s="27"/>
      <c r="K199" s="17">
        <f t="shared" si="9"/>
        <v>0</v>
      </c>
      <c r="L199" s="88"/>
      <c r="M199" s="72"/>
      <c r="N199" s="72"/>
      <c r="O199" s="90"/>
      <c r="P199" s="72"/>
      <c r="Q199" s="72"/>
      <c r="R199" s="81">
        <f>IF(OR(COUNTA(L199:N199)&gt;=2,COUNTA(O199:Q199)&gt;=2),"ошибка",(IF((AND(COUNTA(L199:N199)=1,L199&gt;0)),L199*60*VLOOKUP(D199,'2Рабочее время'!$A:$L,4,FALSE)*((IF(VLOOKUP(D199,'2Рабочее время'!$A$1:$C$50,2,FALSE)&gt;0,VLOOKUP(D199,'2Рабочее время'!$A$1:$C$50,2,FALSE),VLOOKUP(D199,'2Рабочее время'!$A$1:$C$50,3,FALSE)))),IF((AND(COUNTA(L199:N199)=1,M199&gt;0)),M199*((IF(VLOOKUP(D199,'2Рабочее время'!$A$1:$C$50,2,FALSE)&gt;0,VLOOKUP(D199,'2Рабочее время'!$A$1:$C$50,2,FALSE),VLOOKUP(D199,'2Рабочее время'!$A$1:$C$50,3,FALSE)))),IF((AND(COUNTA(L199:N199)=1,N199&gt;0)),N199*T199*IF(S199=0,0,IF(S199="Количество в месяц",1,IF(S199="Количество в неделю",4.285,IF(S199="Количество в день",IF(VLOOKUP(D199,'2Рабочее время'!$A$1:$C$50,2,FALSE)&gt;0,VLOOKUP(D199,'2Рабочее время'!$A$1:$C$50,2,FALSE),VLOOKUP(D199,'2Рабочее время'!$A$1:$C$50,3,FALSE)))))),0)))+IF((AND(COUNTA(O199:Q199)=1,O199&gt;0)),O199*60*VLOOKUP(D199,'2Рабочее время'!$A:$L,4,FALSE)*((IF(VLOOKUP(D199,'2Рабочее время'!$A$1:$C$50,2,FALSE)&gt;0,VLOOKUP(D199,'2Рабочее время'!$A$1:$C$50,2,FALSE),VLOOKUP(D199,'2Рабочее время'!$A$1:$C$50,3,FALSE)))),IF((AND(COUNTA(L199:N199)=1,M199&gt;0)),M199*((IF(VLOOKUP(D199,'2Рабочее время'!$A$1:$C$50,2,FALSE)&gt;0,VLOOKUP(D199,'2Рабочее время'!$A$1:$C$50,2,FALSE),VLOOKUP(D199,'2Рабочее время'!$A$1:$C$50,3,FALSE)))),IF((AND(COUNTA(O199:Q199)=1,P199&gt;0)),P199*((IF(VLOOKUP(D199,'2Рабочее время'!$A$1:$C$50,2,FALSE)&gt;0,VLOOKUP(D199,'2Рабочее время'!$A$1:$C$50,2,FALSE),VLOOKUP(D199,'2Рабочее время'!$A$1:$C$50,3,FALSE)))),IF((AND(COUNTA(O199:Q199)=1,Q199&gt;0)),Q199*T199*IF(S199=0,0,IF(S199="Количество в месяц",1,IF(S199="Количество в неделю",4.285,IF(S199="Количество в день",IF(VLOOKUP(D199,'2Рабочее время'!$A$1:$C$50,2,FALSE)&gt;0,VLOOKUP(D199,'2Рабочее время'!$A$1:$C$50,2,FALSE),VLOOKUP(D199,'2Рабочее время'!$A$1:$C$50,3,FALSE)))))),0))))))</f>
        <v>0</v>
      </c>
      <c r="S199" s="91" t="s">
        <v>4</v>
      </c>
      <c r="T199" s="91"/>
      <c r="U199" s="39">
        <v>1</v>
      </c>
      <c r="V199" s="17">
        <f t="shared" si="11"/>
        <v>0</v>
      </c>
      <c r="W199" s="17">
        <f t="shared" si="10"/>
        <v>0</v>
      </c>
    </row>
    <row r="200" spans="4:23" ht="37.5" x14ac:dyDescent="0.25">
      <c r="D200" s="27"/>
      <c r="E200" s="44"/>
      <c r="F200" s="83"/>
      <c r="G200" s="85"/>
      <c r="H200" s="27"/>
      <c r="I200" s="27"/>
      <c r="J200" s="27"/>
      <c r="K200" s="17">
        <f t="shared" si="9"/>
        <v>0</v>
      </c>
      <c r="L200" s="88"/>
      <c r="M200" s="72"/>
      <c r="N200" s="72"/>
      <c r="O200" s="90"/>
      <c r="P200" s="72"/>
      <c r="Q200" s="72"/>
      <c r="R200" s="81">
        <f>IF(OR(COUNTA(L200:N200)&gt;=2,COUNTA(O200:Q200)&gt;=2),"ошибка",(IF((AND(COUNTA(L200:N200)=1,L200&gt;0)),L200*60*VLOOKUP(D200,'2Рабочее время'!$A:$L,4,FALSE)*((IF(VLOOKUP(D200,'2Рабочее время'!$A$1:$C$50,2,FALSE)&gt;0,VLOOKUP(D200,'2Рабочее время'!$A$1:$C$50,2,FALSE),VLOOKUP(D200,'2Рабочее время'!$A$1:$C$50,3,FALSE)))),IF((AND(COUNTA(L200:N200)=1,M200&gt;0)),M200*((IF(VLOOKUP(D200,'2Рабочее время'!$A$1:$C$50,2,FALSE)&gt;0,VLOOKUP(D200,'2Рабочее время'!$A$1:$C$50,2,FALSE),VLOOKUP(D200,'2Рабочее время'!$A$1:$C$50,3,FALSE)))),IF((AND(COUNTA(L200:N200)=1,N200&gt;0)),N200*T200*IF(S200=0,0,IF(S200="Количество в месяц",1,IF(S200="Количество в неделю",4.285,IF(S200="Количество в день",IF(VLOOKUP(D200,'2Рабочее время'!$A$1:$C$50,2,FALSE)&gt;0,VLOOKUP(D200,'2Рабочее время'!$A$1:$C$50,2,FALSE),VLOOKUP(D200,'2Рабочее время'!$A$1:$C$50,3,FALSE)))))),0)))+IF((AND(COUNTA(O200:Q200)=1,O200&gt;0)),O200*60*VLOOKUP(D200,'2Рабочее время'!$A:$L,4,FALSE)*((IF(VLOOKUP(D200,'2Рабочее время'!$A$1:$C$50,2,FALSE)&gt;0,VLOOKUP(D200,'2Рабочее время'!$A$1:$C$50,2,FALSE),VLOOKUP(D200,'2Рабочее время'!$A$1:$C$50,3,FALSE)))),IF((AND(COUNTA(L200:N200)=1,M200&gt;0)),M200*((IF(VLOOKUP(D200,'2Рабочее время'!$A$1:$C$50,2,FALSE)&gt;0,VLOOKUP(D200,'2Рабочее время'!$A$1:$C$50,2,FALSE),VLOOKUP(D200,'2Рабочее время'!$A$1:$C$50,3,FALSE)))),IF((AND(COUNTA(O200:Q200)=1,P200&gt;0)),P200*((IF(VLOOKUP(D200,'2Рабочее время'!$A$1:$C$50,2,FALSE)&gt;0,VLOOKUP(D200,'2Рабочее время'!$A$1:$C$50,2,FALSE),VLOOKUP(D200,'2Рабочее время'!$A$1:$C$50,3,FALSE)))),IF((AND(COUNTA(O200:Q200)=1,Q200&gt;0)),Q200*T200*IF(S200=0,0,IF(S200="Количество в месяц",1,IF(S200="Количество в неделю",4.285,IF(S200="Количество в день",IF(VLOOKUP(D200,'2Рабочее время'!$A$1:$C$50,2,FALSE)&gt;0,VLOOKUP(D200,'2Рабочее время'!$A$1:$C$50,2,FALSE),VLOOKUP(D200,'2Рабочее время'!$A$1:$C$50,3,FALSE)))))),0))))))</f>
        <v>0</v>
      </c>
      <c r="S200" s="91" t="s">
        <v>4</v>
      </c>
      <c r="T200" s="91"/>
      <c r="U200" s="39">
        <v>1</v>
      </c>
      <c r="V200" s="17">
        <f t="shared" si="11"/>
        <v>0</v>
      </c>
      <c r="W200" s="17">
        <f t="shared" si="10"/>
        <v>0</v>
      </c>
    </row>
    <row r="201" spans="4:23" ht="37.5" x14ac:dyDescent="0.25">
      <c r="D201" s="27"/>
      <c r="E201" s="44"/>
      <c r="F201" s="83"/>
      <c r="G201" s="83"/>
      <c r="H201" s="27"/>
      <c r="I201" s="27"/>
      <c r="J201" s="27"/>
      <c r="K201" s="17">
        <f t="shared" si="9"/>
        <v>0</v>
      </c>
      <c r="L201" s="88"/>
      <c r="M201" s="72"/>
      <c r="N201" s="72"/>
      <c r="O201" s="90"/>
      <c r="P201" s="72"/>
      <c r="Q201" s="72"/>
      <c r="R201" s="81">
        <f>IF(OR(COUNTA(L201:N201)&gt;=2,COUNTA(O201:Q201)&gt;=2),"ошибка",(IF((AND(COUNTA(L201:N201)=1,L201&gt;0)),L201*60*VLOOKUP(D201,'2Рабочее время'!$A:$L,4,FALSE)*((IF(VLOOKUP(D201,'2Рабочее время'!$A$1:$C$50,2,FALSE)&gt;0,VLOOKUP(D201,'2Рабочее время'!$A$1:$C$50,2,FALSE),VLOOKUP(D201,'2Рабочее время'!$A$1:$C$50,3,FALSE)))),IF((AND(COUNTA(L201:N201)=1,M201&gt;0)),M201*((IF(VLOOKUP(D201,'2Рабочее время'!$A$1:$C$50,2,FALSE)&gt;0,VLOOKUP(D201,'2Рабочее время'!$A$1:$C$50,2,FALSE),VLOOKUP(D201,'2Рабочее время'!$A$1:$C$50,3,FALSE)))),IF((AND(COUNTA(L201:N201)=1,N201&gt;0)),N201*T201*IF(S201=0,0,IF(S201="Количество в месяц",1,IF(S201="Количество в неделю",4.285,IF(S201="Количество в день",IF(VLOOKUP(D201,'2Рабочее время'!$A$1:$C$50,2,FALSE)&gt;0,VLOOKUP(D201,'2Рабочее время'!$A$1:$C$50,2,FALSE),VLOOKUP(D201,'2Рабочее время'!$A$1:$C$50,3,FALSE)))))),0)))+IF((AND(COUNTA(O201:Q201)=1,O201&gt;0)),O201*60*VLOOKUP(D201,'2Рабочее время'!$A:$L,4,FALSE)*((IF(VLOOKUP(D201,'2Рабочее время'!$A$1:$C$50,2,FALSE)&gt;0,VLOOKUP(D201,'2Рабочее время'!$A$1:$C$50,2,FALSE),VLOOKUP(D201,'2Рабочее время'!$A$1:$C$50,3,FALSE)))),IF((AND(COUNTA(L201:N201)=1,M201&gt;0)),M201*((IF(VLOOKUP(D201,'2Рабочее время'!$A$1:$C$50,2,FALSE)&gt;0,VLOOKUP(D201,'2Рабочее время'!$A$1:$C$50,2,FALSE),VLOOKUP(D201,'2Рабочее время'!$A$1:$C$50,3,FALSE)))),IF((AND(COUNTA(O201:Q201)=1,P201&gt;0)),P201*((IF(VLOOKUP(D201,'2Рабочее время'!$A$1:$C$50,2,FALSE)&gt;0,VLOOKUP(D201,'2Рабочее время'!$A$1:$C$50,2,FALSE),VLOOKUP(D201,'2Рабочее время'!$A$1:$C$50,3,FALSE)))),IF((AND(COUNTA(O201:Q201)=1,Q201&gt;0)),Q201*T201*IF(S201=0,0,IF(S201="Количество в месяц",1,IF(S201="Количество в неделю",4.285,IF(S201="Количество в день",IF(VLOOKUP(D201,'2Рабочее время'!$A$1:$C$50,2,FALSE)&gt;0,VLOOKUP(D201,'2Рабочее время'!$A$1:$C$50,2,FALSE),VLOOKUP(D201,'2Рабочее время'!$A$1:$C$50,3,FALSE)))))),0))))))</f>
        <v>0</v>
      </c>
      <c r="S201" s="91" t="s">
        <v>4</v>
      </c>
      <c r="T201" s="91"/>
      <c r="U201" s="39">
        <v>1</v>
      </c>
      <c r="V201" s="17">
        <f t="shared" si="11"/>
        <v>0</v>
      </c>
      <c r="W201" s="17">
        <f t="shared" si="10"/>
        <v>0</v>
      </c>
    </row>
    <row r="202" spans="4:23" ht="37.5" x14ac:dyDescent="0.25">
      <c r="D202" s="27"/>
      <c r="E202" s="44"/>
      <c r="F202" s="83"/>
      <c r="G202" s="83"/>
      <c r="H202" s="27"/>
      <c r="I202" s="27"/>
      <c r="J202" s="27"/>
      <c r="K202" s="17">
        <f t="shared" si="9"/>
        <v>0</v>
      </c>
      <c r="L202" s="88"/>
      <c r="M202" s="72"/>
      <c r="N202" s="72"/>
      <c r="O202" s="90"/>
      <c r="P202" s="72"/>
      <c r="Q202" s="72"/>
      <c r="R202" s="81">
        <f>IF(OR(COUNTA(L202:N202)&gt;=2,COUNTA(O202:Q202)&gt;=2),"ошибка",(IF((AND(COUNTA(L202:N202)=1,L202&gt;0)),L202*60*VLOOKUP(D202,'2Рабочее время'!$A:$L,4,FALSE)*((IF(VLOOKUP(D202,'2Рабочее время'!$A$1:$C$50,2,FALSE)&gt;0,VLOOKUP(D202,'2Рабочее время'!$A$1:$C$50,2,FALSE),VLOOKUP(D202,'2Рабочее время'!$A$1:$C$50,3,FALSE)))),IF((AND(COUNTA(L202:N202)=1,M202&gt;0)),M202*((IF(VLOOKUP(D202,'2Рабочее время'!$A$1:$C$50,2,FALSE)&gt;0,VLOOKUP(D202,'2Рабочее время'!$A$1:$C$50,2,FALSE),VLOOKUP(D202,'2Рабочее время'!$A$1:$C$50,3,FALSE)))),IF((AND(COUNTA(L202:N202)=1,N202&gt;0)),N202*T202*IF(S202=0,0,IF(S202="Количество в месяц",1,IF(S202="Количество в неделю",4.285,IF(S202="Количество в день",IF(VLOOKUP(D202,'2Рабочее время'!$A$1:$C$50,2,FALSE)&gt;0,VLOOKUP(D202,'2Рабочее время'!$A$1:$C$50,2,FALSE),VLOOKUP(D202,'2Рабочее время'!$A$1:$C$50,3,FALSE)))))),0)))+IF((AND(COUNTA(O202:Q202)=1,O202&gt;0)),O202*60*VLOOKUP(D202,'2Рабочее время'!$A:$L,4,FALSE)*((IF(VLOOKUP(D202,'2Рабочее время'!$A$1:$C$50,2,FALSE)&gt;0,VLOOKUP(D202,'2Рабочее время'!$A$1:$C$50,2,FALSE),VLOOKUP(D202,'2Рабочее время'!$A$1:$C$50,3,FALSE)))),IF((AND(COUNTA(L202:N202)=1,M202&gt;0)),M202*((IF(VLOOKUP(D202,'2Рабочее время'!$A$1:$C$50,2,FALSE)&gt;0,VLOOKUP(D202,'2Рабочее время'!$A$1:$C$50,2,FALSE),VLOOKUP(D202,'2Рабочее время'!$A$1:$C$50,3,FALSE)))),IF((AND(COUNTA(O202:Q202)=1,P202&gt;0)),P202*((IF(VLOOKUP(D202,'2Рабочее время'!$A$1:$C$50,2,FALSE)&gt;0,VLOOKUP(D202,'2Рабочее время'!$A$1:$C$50,2,FALSE),VLOOKUP(D202,'2Рабочее время'!$A$1:$C$50,3,FALSE)))),IF((AND(COUNTA(O202:Q202)=1,Q202&gt;0)),Q202*T202*IF(S202=0,0,IF(S202="Количество в месяц",1,IF(S202="Количество в неделю",4.285,IF(S202="Количество в день",IF(VLOOKUP(D202,'2Рабочее время'!$A$1:$C$50,2,FALSE)&gt;0,VLOOKUP(D202,'2Рабочее время'!$A$1:$C$50,2,FALSE),VLOOKUP(D202,'2Рабочее время'!$A$1:$C$50,3,FALSE)))))),0))))))</f>
        <v>0</v>
      </c>
      <c r="S202" s="91" t="s">
        <v>18</v>
      </c>
      <c r="T202" s="91"/>
      <c r="U202" s="39">
        <v>1</v>
      </c>
      <c r="V202" s="17">
        <f t="shared" si="11"/>
        <v>0</v>
      </c>
      <c r="W202" s="17">
        <f t="shared" si="10"/>
        <v>0</v>
      </c>
    </row>
    <row r="203" spans="4:23" ht="37.5" x14ac:dyDescent="0.25">
      <c r="D203" s="27"/>
      <c r="E203" s="44"/>
      <c r="F203" s="83"/>
      <c r="G203" s="83"/>
      <c r="H203" s="27"/>
      <c r="I203" s="27"/>
      <c r="J203" s="27"/>
      <c r="K203" s="17">
        <f t="shared" si="9"/>
        <v>0</v>
      </c>
      <c r="L203" s="88"/>
      <c r="M203" s="72"/>
      <c r="N203" s="72"/>
      <c r="O203" s="90"/>
      <c r="P203" s="72"/>
      <c r="Q203" s="72"/>
      <c r="R203" s="81">
        <f>IF(OR(COUNTA(L203:N203)&gt;=2,COUNTA(O203:Q203)&gt;=2),"ошибка",(IF((AND(COUNTA(L203:N203)=1,L203&gt;0)),L203*60*VLOOKUP(D203,'2Рабочее время'!$A:$L,4,FALSE)*((IF(VLOOKUP(D203,'2Рабочее время'!$A$1:$C$50,2,FALSE)&gt;0,VLOOKUP(D203,'2Рабочее время'!$A$1:$C$50,2,FALSE),VLOOKUP(D203,'2Рабочее время'!$A$1:$C$50,3,FALSE)))),IF((AND(COUNTA(L203:N203)=1,M203&gt;0)),M203*((IF(VLOOKUP(D203,'2Рабочее время'!$A$1:$C$50,2,FALSE)&gt;0,VLOOKUP(D203,'2Рабочее время'!$A$1:$C$50,2,FALSE),VLOOKUP(D203,'2Рабочее время'!$A$1:$C$50,3,FALSE)))),IF((AND(COUNTA(L203:N203)=1,N203&gt;0)),N203*T203*IF(S203=0,0,IF(S203="Количество в месяц",1,IF(S203="Количество в неделю",4.285,IF(S203="Количество в день",IF(VLOOKUP(D203,'2Рабочее время'!$A$1:$C$50,2,FALSE)&gt;0,VLOOKUP(D203,'2Рабочее время'!$A$1:$C$50,2,FALSE),VLOOKUP(D203,'2Рабочее время'!$A$1:$C$50,3,FALSE)))))),0)))+IF((AND(COUNTA(O203:Q203)=1,O203&gt;0)),O203*60*VLOOKUP(D203,'2Рабочее время'!$A:$L,4,FALSE)*((IF(VLOOKUP(D203,'2Рабочее время'!$A$1:$C$50,2,FALSE)&gt;0,VLOOKUP(D203,'2Рабочее время'!$A$1:$C$50,2,FALSE),VLOOKUP(D203,'2Рабочее время'!$A$1:$C$50,3,FALSE)))),IF((AND(COUNTA(L203:N203)=1,M203&gt;0)),M203*((IF(VLOOKUP(D203,'2Рабочее время'!$A$1:$C$50,2,FALSE)&gt;0,VLOOKUP(D203,'2Рабочее время'!$A$1:$C$50,2,FALSE),VLOOKUP(D203,'2Рабочее время'!$A$1:$C$50,3,FALSE)))),IF((AND(COUNTA(O203:Q203)=1,P203&gt;0)),P203*((IF(VLOOKUP(D203,'2Рабочее время'!$A$1:$C$50,2,FALSE)&gt;0,VLOOKUP(D203,'2Рабочее время'!$A$1:$C$50,2,FALSE),VLOOKUP(D203,'2Рабочее время'!$A$1:$C$50,3,FALSE)))),IF((AND(COUNTA(O203:Q203)=1,Q203&gt;0)),Q203*T203*IF(S203=0,0,IF(S203="Количество в месяц",1,IF(S203="Количество в неделю",4.285,IF(S203="Количество в день",IF(VLOOKUP(D203,'2Рабочее время'!$A$1:$C$50,2,FALSE)&gt;0,VLOOKUP(D203,'2Рабочее время'!$A$1:$C$50,2,FALSE),VLOOKUP(D203,'2Рабочее время'!$A$1:$C$50,3,FALSE)))))),0))))))</f>
        <v>0</v>
      </c>
      <c r="S203" s="91" t="s">
        <v>4</v>
      </c>
      <c r="T203" s="91"/>
      <c r="U203" s="39">
        <v>1</v>
      </c>
      <c r="V203" s="17">
        <f t="shared" si="11"/>
        <v>0</v>
      </c>
      <c r="W203" s="17">
        <f t="shared" si="10"/>
        <v>0</v>
      </c>
    </row>
    <row r="204" spans="4:23" ht="37.5" x14ac:dyDescent="0.25">
      <c r="D204" s="27"/>
      <c r="E204" s="44"/>
      <c r="F204" s="83"/>
      <c r="G204" s="83"/>
      <c r="H204" s="27"/>
      <c r="I204" s="27"/>
      <c r="J204" s="27"/>
      <c r="K204" s="17">
        <f t="shared" si="9"/>
        <v>0</v>
      </c>
      <c r="L204" s="88"/>
      <c r="M204" s="72"/>
      <c r="N204" s="72"/>
      <c r="O204" s="90"/>
      <c r="P204" s="72"/>
      <c r="Q204" s="72"/>
      <c r="R204" s="81">
        <f>IF(OR(COUNTA(L204:N204)&gt;=2,COUNTA(O204:Q204)&gt;=2),"ошибка",(IF((AND(COUNTA(L204:N204)=1,L204&gt;0)),L204*60*VLOOKUP(D204,'2Рабочее время'!$A:$L,4,FALSE)*((IF(VLOOKUP(D204,'2Рабочее время'!$A$1:$C$50,2,FALSE)&gt;0,VLOOKUP(D204,'2Рабочее время'!$A$1:$C$50,2,FALSE),VLOOKUP(D204,'2Рабочее время'!$A$1:$C$50,3,FALSE)))),IF((AND(COUNTA(L204:N204)=1,M204&gt;0)),M204*((IF(VLOOKUP(D204,'2Рабочее время'!$A$1:$C$50,2,FALSE)&gt;0,VLOOKUP(D204,'2Рабочее время'!$A$1:$C$50,2,FALSE),VLOOKUP(D204,'2Рабочее время'!$A$1:$C$50,3,FALSE)))),IF((AND(COUNTA(L204:N204)=1,N204&gt;0)),N204*T204*IF(S204=0,0,IF(S204="Количество в месяц",1,IF(S204="Количество в неделю",4.285,IF(S204="Количество в день",IF(VLOOKUP(D204,'2Рабочее время'!$A$1:$C$50,2,FALSE)&gt;0,VLOOKUP(D204,'2Рабочее время'!$A$1:$C$50,2,FALSE),VLOOKUP(D204,'2Рабочее время'!$A$1:$C$50,3,FALSE)))))),0)))+IF((AND(COUNTA(O204:Q204)=1,O204&gt;0)),O204*60*VLOOKUP(D204,'2Рабочее время'!$A:$L,4,FALSE)*((IF(VLOOKUP(D204,'2Рабочее время'!$A$1:$C$50,2,FALSE)&gt;0,VLOOKUP(D204,'2Рабочее время'!$A$1:$C$50,2,FALSE),VLOOKUP(D204,'2Рабочее время'!$A$1:$C$50,3,FALSE)))),IF((AND(COUNTA(L204:N204)=1,M204&gt;0)),M204*((IF(VLOOKUP(D204,'2Рабочее время'!$A$1:$C$50,2,FALSE)&gt;0,VLOOKUP(D204,'2Рабочее время'!$A$1:$C$50,2,FALSE),VLOOKUP(D204,'2Рабочее время'!$A$1:$C$50,3,FALSE)))),IF((AND(COUNTA(O204:Q204)=1,P204&gt;0)),P204*((IF(VLOOKUP(D204,'2Рабочее время'!$A$1:$C$50,2,FALSE)&gt;0,VLOOKUP(D204,'2Рабочее время'!$A$1:$C$50,2,FALSE),VLOOKUP(D204,'2Рабочее время'!$A$1:$C$50,3,FALSE)))),IF((AND(COUNTA(O204:Q204)=1,Q204&gt;0)),Q204*T204*IF(S204=0,0,IF(S204="Количество в месяц",1,IF(S204="Количество в неделю",4.285,IF(S204="Количество в день",IF(VLOOKUP(D204,'2Рабочее время'!$A$1:$C$50,2,FALSE)&gt;0,VLOOKUP(D204,'2Рабочее время'!$A$1:$C$50,2,FALSE),VLOOKUP(D204,'2Рабочее время'!$A$1:$C$50,3,FALSE)))))),0))))))</f>
        <v>0</v>
      </c>
      <c r="S204" s="91" t="s">
        <v>4</v>
      </c>
      <c r="T204" s="91"/>
      <c r="U204" s="39">
        <v>1</v>
      </c>
      <c r="V204" s="17">
        <f t="shared" si="11"/>
        <v>0</v>
      </c>
      <c r="W204" s="17">
        <f t="shared" si="10"/>
        <v>0</v>
      </c>
    </row>
    <row r="205" spans="4:23" ht="37.5" x14ac:dyDescent="0.25">
      <c r="D205" s="27"/>
      <c r="E205" s="44"/>
      <c r="F205" s="83"/>
      <c r="G205" s="85"/>
      <c r="H205" s="27"/>
      <c r="I205" s="27"/>
      <c r="J205" s="27"/>
      <c r="K205" s="17">
        <f t="shared" si="9"/>
        <v>0</v>
      </c>
      <c r="L205" s="88"/>
      <c r="M205" s="72"/>
      <c r="N205" s="72"/>
      <c r="O205" s="90"/>
      <c r="P205" s="72"/>
      <c r="Q205" s="72"/>
      <c r="R205" s="81">
        <f>IF(OR(COUNTA(L205:N205)&gt;=2,COUNTA(O205:Q205)&gt;=2),"ошибка",(IF((AND(COUNTA(L205:N205)=1,L205&gt;0)),L205*60*VLOOKUP(D205,'2Рабочее время'!$A:$L,4,FALSE)*((IF(VLOOKUP(D205,'2Рабочее время'!$A$1:$C$50,2,FALSE)&gt;0,VLOOKUP(D205,'2Рабочее время'!$A$1:$C$50,2,FALSE),VLOOKUP(D205,'2Рабочее время'!$A$1:$C$50,3,FALSE)))),IF((AND(COUNTA(L205:N205)=1,M205&gt;0)),M205*((IF(VLOOKUP(D205,'2Рабочее время'!$A$1:$C$50,2,FALSE)&gt;0,VLOOKUP(D205,'2Рабочее время'!$A$1:$C$50,2,FALSE),VLOOKUP(D205,'2Рабочее время'!$A$1:$C$50,3,FALSE)))),IF((AND(COUNTA(L205:N205)=1,N205&gt;0)),N205*T205*IF(S205=0,0,IF(S205="Количество в месяц",1,IF(S205="Количество в неделю",4.285,IF(S205="Количество в день",IF(VLOOKUP(D205,'2Рабочее время'!$A$1:$C$50,2,FALSE)&gt;0,VLOOKUP(D205,'2Рабочее время'!$A$1:$C$50,2,FALSE),VLOOKUP(D205,'2Рабочее время'!$A$1:$C$50,3,FALSE)))))),0)))+IF((AND(COUNTA(O205:Q205)=1,O205&gt;0)),O205*60*VLOOKUP(D205,'2Рабочее время'!$A:$L,4,FALSE)*((IF(VLOOKUP(D205,'2Рабочее время'!$A$1:$C$50,2,FALSE)&gt;0,VLOOKUP(D205,'2Рабочее время'!$A$1:$C$50,2,FALSE),VLOOKUP(D205,'2Рабочее время'!$A$1:$C$50,3,FALSE)))),IF((AND(COUNTA(L205:N205)=1,M205&gt;0)),M205*((IF(VLOOKUP(D205,'2Рабочее время'!$A$1:$C$50,2,FALSE)&gt;0,VLOOKUP(D205,'2Рабочее время'!$A$1:$C$50,2,FALSE),VLOOKUP(D205,'2Рабочее время'!$A$1:$C$50,3,FALSE)))),IF((AND(COUNTA(O205:Q205)=1,P205&gt;0)),P205*((IF(VLOOKUP(D205,'2Рабочее время'!$A$1:$C$50,2,FALSE)&gt;0,VLOOKUP(D205,'2Рабочее время'!$A$1:$C$50,2,FALSE),VLOOKUP(D205,'2Рабочее время'!$A$1:$C$50,3,FALSE)))),IF((AND(COUNTA(O205:Q205)=1,Q205&gt;0)),Q205*T205*IF(S205=0,0,IF(S205="Количество в месяц",1,IF(S205="Количество в неделю",4.285,IF(S205="Количество в день",IF(VLOOKUP(D205,'2Рабочее время'!$A$1:$C$50,2,FALSE)&gt;0,VLOOKUP(D205,'2Рабочее время'!$A$1:$C$50,2,FALSE),VLOOKUP(D205,'2Рабочее время'!$A$1:$C$50,3,FALSE)))))),0))))))</f>
        <v>0</v>
      </c>
      <c r="S205" s="91" t="s">
        <v>22</v>
      </c>
      <c r="T205" s="92"/>
      <c r="U205" s="39">
        <v>1</v>
      </c>
      <c r="V205" s="17">
        <f t="shared" si="11"/>
        <v>0</v>
      </c>
      <c r="W205" s="17">
        <f t="shared" si="10"/>
        <v>0</v>
      </c>
    </row>
    <row r="206" spans="4:23" ht="37.5" x14ac:dyDescent="0.25">
      <c r="D206" s="27"/>
      <c r="E206" s="44"/>
      <c r="F206" s="83"/>
      <c r="G206" s="86"/>
      <c r="H206" s="27"/>
      <c r="I206" s="27"/>
      <c r="J206" s="27"/>
      <c r="K206" s="17">
        <f t="shared" si="9"/>
        <v>0</v>
      </c>
      <c r="L206" s="88"/>
      <c r="M206" s="72"/>
      <c r="N206" s="72"/>
      <c r="O206" s="90"/>
      <c r="P206" s="72"/>
      <c r="Q206" s="72"/>
      <c r="R206" s="81">
        <f>IF(OR(COUNTA(L206:N206)&gt;=2,COUNTA(O206:Q206)&gt;=2),"ошибка",(IF((AND(COUNTA(L206:N206)=1,L206&gt;0)),L206*60*VLOOKUP(D206,'2Рабочее время'!$A:$L,4,FALSE)*((IF(VLOOKUP(D206,'2Рабочее время'!$A$1:$C$50,2,FALSE)&gt;0,VLOOKUP(D206,'2Рабочее время'!$A$1:$C$50,2,FALSE),VLOOKUP(D206,'2Рабочее время'!$A$1:$C$50,3,FALSE)))),IF((AND(COUNTA(L206:N206)=1,M206&gt;0)),M206*((IF(VLOOKUP(D206,'2Рабочее время'!$A$1:$C$50,2,FALSE)&gt;0,VLOOKUP(D206,'2Рабочее время'!$A$1:$C$50,2,FALSE),VLOOKUP(D206,'2Рабочее время'!$A$1:$C$50,3,FALSE)))),IF((AND(COUNTA(L206:N206)=1,N206&gt;0)),N206*T206*IF(S206=0,0,IF(S206="Количество в месяц",1,IF(S206="Количество в неделю",4.285,IF(S206="Количество в день",IF(VLOOKUP(D206,'2Рабочее время'!$A$1:$C$50,2,FALSE)&gt;0,VLOOKUP(D206,'2Рабочее время'!$A$1:$C$50,2,FALSE),VLOOKUP(D206,'2Рабочее время'!$A$1:$C$50,3,FALSE)))))),0)))+IF((AND(COUNTA(O206:Q206)=1,O206&gt;0)),O206*60*VLOOKUP(D206,'2Рабочее время'!$A:$L,4,FALSE)*((IF(VLOOKUP(D206,'2Рабочее время'!$A$1:$C$50,2,FALSE)&gt;0,VLOOKUP(D206,'2Рабочее время'!$A$1:$C$50,2,FALSE),VLOOKUP(D206,'2Рабочее время'!$A$1:$C$50,3,FALSE)))),IF((AND(COUNTA(L206:N206)=1,M206&gt;0)),M206*((IF(VLOOKUP(D206,'2Рабочее время'!$A$1:$C$50,2,FALSE)&gt;0,VLOOKUP(D206,'2Рабочее время'!$A$1:$C$50,2,FALSE),VLOOKUP(D206,'2Рабочее время'!$A$1:$C$50,3,FALSE)))),IF((AND(COUNTA(O206:Q206)=1,P206&gt;0)),P206*((IF(VLOOKUP(D206,'2Рабочее время'!$A$1:$C$50,2,FALSE)&gt;0,VLOOKUP(D206,'2Рабочее время'!$A$1:$C$50,2,FALSE),VLOOKUP(D206,'2Рабочее время'!$A$1:$C$50,3,FALSE)))),IF((AND(COUNTA(O206:Q206)=1,Q206&gt;0)),Q206*T206*IF(S206=0,0,IF(S206="Количество в месяц",1,IF(S206="Количество в неделю",4.285,IF(S206="Количество в день",IF(VLOOKUP(D206,'2Рабочее время'!$A$1:$C$50,2,FALSE)&gt;0,VLOOKUP(D206,'2Рабочее время'!$A$1:$C$50,2,FALSE),VLOOKUP(D206,'2Рабочее время'!$A$1:$C$50,3,FALSE)))))),0))))))</f>
        <v>0</v>
      </c>
      <c r="S206" s="91" t="s">
        <v>4</v>
      </c>
      <c r="T206" s="92"/>
      <c r="U206" s="39">
        <v>1</v>
      </c>
      <c r="V206" s="17">
        <f t="shared" si="11"/>
        <v>0</v>
      </c>
      <c r="W206" s="17">
        <f t="shared" si="10"/>
        <v>0</v>
      </c>
    </row>
    <row r="207" spans="4:23" ht="37.5" x14ac:dyDescent="0.25">
      <c r="D207" s="27"/>
      <c r="E207" s="44"/>
      <c r="F207" s="87"/>
      <c r="G207" s="83"/>
      <c r="H207" s="27"/>
      <c r="I207" s="27"/>
      <c r="J207" s="27"/>
      <c r="K207" s="17">
        <f t="shared" si="9"/>
        <v>0</v>
      </c>
      <c r="L207" s="88"/>
      <c r="M207" s="72"/>
      <c r="N207" s="72"/>
      <c r="O207" s="90"/>
      <c r="P207" s="72"/>
      <c r="Q207" s="72"/>
      <c r="R207" s="81">
        <f>IF(OR(COUNTA(L207:N207)&gt;=2,COUNTA(O207:Q207)&gt;=2),"ошибка",(IF((AND(COUNTA(L207:N207)=1,L207&gt;0)),L207*60*VLOOKUP(D207,'2Рабочее время'!$A:$L,4,FALSE)*((IF(VLOOKUP(D207,'2Рабочее время'!$A$1:$C$50,2,FALSE)&gt;0,VLOOKUP(D207,'2Рабочее время'!$A$1:$C$50,2,FALSE),VLOOKUP(D207,'2Рабочее время'!$A$1:$C$50,3,FALSE)))),IF((AND(COUNTA(L207:N207)=1,M207&gt;0)),M207*((IF(VLOOKUP(D207,'2Рабочее время'!$A$1:$C$50,2,FALSE)&gt;0,VLOOKUP(D207,'2Рабочее время'!$A$1:$C$50,2,FALSE),VLOOKUP(D207,'2Рабочее время'!$A$1:$C$50,3,FALSE)))),IF((AND(COUNTA(L207:N207)=1,N207&gt;0)),N207*T207*IF(S207=0,0,IF(S207="Количество в месяц",1,IF(S207="Количество в неделю",4.285,IF(S207="Количество в день",IF(VLOOKUP(D207,'2Рабочее время'!$A$1:$C$50,2,FALSE)&gt;0,VLOOKUP(D207,'2Рабочее время'!$A$1:$C$50,2,FALSE),VLOOKUP(D207,'2Рабочее время'!$A$1:$C$50,3,FALSE)))))),0)))+IF((AND(COUNTA(O207:Q207)=1,O207&gt;0)),O207*60*VLOOKUP(D207,'2Рабочее время'!$A:$L,4,FALSE)*((IF(VLOOKUP(D207,'2Рабочее время'!$A$1:$C$50,2,FALSE)&gt;0,VLOOKUP(D207,'2Рабочее время'!$A$1:$C$50,2,FALSE),VLOOKUP(D207,'2Рабочее время'!$A$1:$C$50,3,FALSE)))),IF((AND(COUNTA(L207:N207)=1,M207&gt;0)),M207*((IF(VLOOKUP(D207,'2Рабочее время'!$A$1:$C$50,2,FALSE)&gt;0,VLOOKUP(D207,'2Рабочее время'!$A$1:$C$50,2,FALSE),VLOOKUP(D207,'2Рабочее время'!$A$1:$C$50,3,FALSE)))),IF((AND(COUNTA(O207:Q207)=1,P207&gt;0)),P207*((IF(VLOOKUP(D207,'2Рабочее время'!$A$1:$C$50,2,FALSE)&gt;0,VLOOKUP(D207,'2Рабочее время'!$A$1:$C$50,2,FALSE),VLOOKUP(D207,'2Рабочее время'!$A$1:$C$50,3,FALSE)))),IF((AND(COUNTA(O207:Q207)=1,Q207&gt;0)),Q207*T207*IF(S207=0,0,IF(S207="Количество в месяц",1,IF(S207="Количество в неделю",4.285,IF(S207="Количество в день",IF(VLOOKUP(D207,'2Рабочее время'!$A$1:$C$50,2,FALSE)&gt;0,VLOOKUP(D207,'2Рабочее время'!$A$1:$C$50,2,FALSE),VLOOKUP(D207,'2Рабочее время'!$A$1:$C$50,3,FALSE)))))),0))))))</f>
        <v>0</v>
      </c>
      <c r="S207" s="91" t="s">
        <v>4</v>
      </c>
      <c r="T207" s="117"/>
      <c r="U207" s="39">
        <v>1</v>
      </c>
      <c r="V207" s="17">
        <f t="shared" si="11"/>
        <v>0</v>
      </c>
      <c r="W207" s="17">
        <f t="shared" si="10"/>
        <v>0</v>
      </c>
    </row>
    <row r="208" spans="4:23" ht="37.5" x14ac:dyDescent="0.25">
      <c r="D208" s="27"/>
      <c r="E208" s="44"/>
      <c r="F208" s="87"/>
      <c r="G208" s="83"/>
      <c r="H208" s="27"/>
      <c r="I208" s="27"/>
      <c r="J208" s="27"/>
      <c r="K208" s="17">
        <f t="shared" si="9"/>
        <v>0</v>
      </c>
      <c r="L208" s="88"/>
      <c r="M208" s="72"/>
      <c r="N208" s="72"/>
      <c r="O208" s="90"/>
      <c r="P208" s="72"/>
      <c r="Q208" s="72"/>
      <c r="R208" s="81">
        <f>IF(OR(COUNTA(L208:N208)&gt;=2,COUNTA(O208:Q208)&gt;=2),"ошибка",(IF((AND(COUNTA(L208:N208)=1,L208&gt;0)),L208*60*VLOOKUP(D208,'2Рабочее время'!$A:$L,4,FALSE)*((IF(VLOOKUP(D208,'2Рабочее время'!$A$1:$C$50,2,FALSE)&gt;0,VLOOKUP(D208,'2Рабочее время'!$A$1:$C$50,2,FALSE),VLOOKUP(D208,'2Рабочее время'!$A$1:$C$50,3,FALSE)))),IF((AND(COUNTA(L208:N208)=1,M208&gt;0)),M208*((IF(VLOOKUP(D208,'2Рабочее время'!$A$1:$C$50,2,FALSE)&gt;0,VLOOKUP(D208,'2Рабочее время'!$A$1:$C$50,2,FALSE),VLOOKUP(D208,'2Рабочее время'!$A$1:$C$50,3,FALSE)))),IF((AND(COUNTA(L208:N208)=1,N208&gt;0)),N208*T208*IF(S208=0,0,IF(S208="Количество в месяц",1,IF(S208="Количество в неделю",4.285,IF(S208="Количество в день",IF(VLOOKUP(D208,'2Рабочее время'!$A$1:$C$50,2,FALSE)&gt;0,VLOOKUP(D208,'2Рабочее время'!$A$1:$C$50,2,FALSE),VLOOKUP(D208,'2Рабочее время'!$A$1:$C$50,3,FALSE)))))),0)))+IF((AND(COUNTA(O208:Q208)=1,O208&gt;0)),O208*60*VLOOKUP(D208,'2Рабочее время'!$A:$L,4,FALSE)*((IF(VLOOKUP(D208,'2Рабочее время'!$A$1:$C$50,2,FALSE)&gt;0,VLOOKUP(D208,'2Рабочее время'!$A$1:$C$50,2,FALSE),VLOOKUP(D208,'2Рабочее время'!$A$1:$C$50,3,FALSE)))),IF((AND(COUNTA(L208:N208)=1,M208&gt;0)),M208*((IF(VLOOKUP(D208,'2Рабочее время'!$A$1:$C$50,2,FALSE)&gt;0,VLOOKUP(D208,'2Рабочее время'!$A$1:$C$50,2,FALSE),VLOOKUP(D208,'2Рабочее время'!$A$1:$C$50,3,FALSE)))),IF((AND(COUNTA(O208:Q208)=1,P208&gt;0)),P208*((IF(VLOOKUP(D208,'2Рабочее время'!$A$1:$C$50,2,FALSE)&gt;0,VLOOKUP(D208,'2Рабочее время'!$A$1:$C$50,2,FALSE),VLOOKUP(D208,'2Рабочее время'!$A$1:$C$50,3,FALSE)))),IF((AND(COUNTA(O208:Q208)=1,Q208&gt;0)),Q208*T208*IF(S208=0,0,IF(S208="Количество в месяц",1,IF(S208="Количество в неделю",4.285,IF(S208="Количество в день",IF(VLOOKUP(D208,'2Рабочее время'!$A$1:$C$50,2,FALSE)&gt;0,VLOOKUP(D208,'2Рабочее время'!$A$1:$C$50,2,FALSE),VLOOKUP(D208,'2Рабочее время'!$A$1:$C$50,3,FALSE)))))),0))))))</f>
        <v>0</v>
      </c>
      <c r="S208" s="91" t="s">
        <v>22</v>
      </c>
      <c r="T208" s="91"/>
      <c r="U208" s="39">
        <v>1</v>
      </c>
      <c r="V208" s="17">
        <f t="shared" si="11"/>
        <v>0</v>
      </c>
      <c r="W208" s="17">
        <f t="shared" si="10"/>
        <v>0</v>
      </c>
    </row>
    <row r="209" spans="4:23" ht="37.5" x14ac:dyDescent="0.25">
      <c r="D209" s="27"/>
      <c r="E209" s="44"/>
      <c r="F209" s="87"/>
      <c r="G209" s="83"/>
      <c r="H209" s="27"/>
      <c r="I209" s="27"/>
      <c r="J209" s="27"/>
      <c r="K209" s="17">
        <f t="shared" ref="K209:K272" si="12">(3*I209+2*J209)/5*IF(E209=0,1,E209)</f>
        <v>0</v>
      </c>
      <c r="L209" s="88"/>
      <c r="M209" s="72"/>
      <c r="N209" s="72"/>
      <c r="O209" s="90"/>
      <c r="P209" s="72"/>
      <c r="Q209" s="72"/>
      <c r="R209" s="81">
        <f>IF(OR(COUNTA(L209:N209)&gt;=2,COUNTA(O209:Q209)&gt;=2),"ошибка",(IF((AND(COUNTA(L209:N209)=1,L209&gt;0)),L209*60*VLOOKUP(D209,'2Рабочее время'!$A:$L,4,FALSE)*((IF(VLOOKUP(D209,'2Рабочее время'!$A$1:$C$50,2,FALSE)&gt;0,VLOOKUP(D209,'2Рабочее время'!$A$1:$C$50,2,FALSE),VLOOKUP(D209,'2Рабочее время'!$A$1:$C$50,3,FALSE)))),IF((AND(COUNTA(L209:N209)=1,M209&gt;0)),M209*((IF(VLOOKUP(D209,'2Рабочее время'!$A$1:$C$50,2,FALSE)&gt;0,VLOOKUP(D209,'2Рабочее время'!$A$1:$C$50,2,FALSE),VLOOKUP(D209,'2Рабочее время'!$A$1:$C$50,3,FALSE)))),IF((AND(COUNTA(L209:N209)=1,N209&gt;0)),N209*T209*IF(S209=0,0,IF(S209="Количество в месяц",1,IF(S209="Количество в неделю",4.285,IF(S209="Количество в день",IF(VLOOKUP(D209,'2Рабочее время'!$A$1:$C$50,2,FALSE)&gt;0,VLOOKUP(D209,'2Рабочее время'!$A$1:$C$50,2,FALSE),VLOOKUP(D209,'2Рабочее время'!$A$1:$C$50,3,FALSE)))))),0)))+IF((AND(COUNTA(O209:Q209)=1,O209&gt;0)),O209*60*VLOOKUP(D209,'2Рабочее время'!$A:$L,4,FALSE)*((IF(VLOOKUP(D209,'2Рабочее время'!$A$1:$C$50,2,FALSE)&gt;0,VLOOKUP(D209,'2Рабочее время'!$A$1:$C$50,2,FALSE),VLOOKUP(D209,'2Рабочее время'!$A$1:$C$50,3,FALSE)))),IF((AND(COUNTA(L209:N209)=1,M209&gt;0)),M209*((IF(VLOOKUP(D209,'2Рабочее время'!$A$1:$C$50,2,FALSE)&gt;0,VLOOKUP(D209,'2Рабочее время'!$A$1:$C$50,2,FALSE),VLOOKUP(D209,'2Рабочее время'!$A$1:$C$50,3,FALSE)))),IF((AND(COUNTA(O209:Q209)=1,P209&gt;0)),P209*((IF(VLOOKUP(D209,'2Рабочее время'!$A$1:$C$50,2,FALSE)&gt;0,VLOOKUP(D209,'2Рабочее время'!$A$1:$C$50,2,FALSE),VLOOKUP(D209,'2Рабочее время'!$A$1:$C$50,3,FALSE)))),IF((AND(COUNTA(O209:Q209)=1,Q209&gt;0)),Q209*T209*IF(S209=0,0,IF(S209="Количество в месяц",1,IF(S209="Количество в неделю",4.285,IF(S209="Количество в день",IF(VLOOKUP(D209,'2Рабочее время'!$A$1:$C$50,2,FALSE)&gt;0,VLOOKUP(D209,'2Рабочее время'!$A$1:$C$50,2,FALSE),VLOOKUP(D209,'2Рабочее время'!$A$1:$C$50,3,FALSE)))))),0))))))</f>
        <v>0</v>
      </c>
      <c r="S209" s="91" t="s">
        <v>4</v>
      </c>
      <c r="T209" s="91"/>
      <c r="U209" s="39">
        <v>1</v>
      </c>
      <c r="V209" s="17">
        <f t="shared" si="11"/>
        <v>0</v>
      </c>
      <c r="W209" s="17">
        <f t="shared" ref="W209:W272" si="13">V209/60</f>
        <v>0</v>
      </c>
    </row>
    <row r="210" spans="4:23" ht="37.5" x14ac:dyDescent="0.25">
      <c r="D210" s="27"/>
      <c r="E210" s="44"/>
      <c r="F210" s="87"/>
      <c r="G210" s="83"/>
      <c r="H210" s="27"/>
      <c r="I210" s="27"/>
      <c r="J210" s="27"/>
      <c r="K210" s="17">
        <f t="shared" si="12"/>
        <v>0</v>
      </c>
      <c r="L210" s="88"/>
      <c r="M210" s="72"/>
      <c r="N210" s="72"/>
      <c r="O210" s="90"/>
      <c r="P210" s="72"/>
      <c r="Q210" s="72"/>
      <c r="R210" s="81">
        <f>IF(OR(COUNTA(L210:N210)&gt;=2,COUNTA(O210:Q210)&gt;=2),"ошибка",(IF((AND(COUNTA(L210:N210)=1,L210&gt;0)),L210*60*VLOOKUP(D210,'2Рабочее время'!$A:$L,4,FALSE)*((IF(VLOOKUP(D210,'2Рабочее время'!$A$1:$C$50,2,FALSE)&gt;0,VLOOKUP(D210,'2Рабочее время'!$A$1:$C$50,2,FALSE),VLOOKUP(D210,'2Рабочее время'!$A$1:$C$50,3,FALSE)))),IF((AND(COUNTA(L210:N210)=1,M210&gt;0)),M210*((IF(VLOOKUP(D210,'2Рабочее время'!$A$1:$C$50,2,FALSE)&gt;0,VLOOKUP(D210,'2Рабочее время'!$A$1:$C$50,2,FALSE),VLOOKUP(D210,'2Рабочее время'!$A$1:$C$50,3,FALSE)))),IF((AND(COUNTA(L210:N210)=1,N210&gt;0)),N210*T210*IF(S210=0,0,IF(S210="Количество в месяц",1,IF(S210="Количество в неделю",4.285,IF(S210="Количество в день",IF(VLOOKUP(D210,'2Рабочее время'!$A$1:$C$50,2,FALSE)&gt;0,VLOOKUP(D210,'2Рабочее время'!$A$1:$C$50,2,FALSE),VLOOKUP(D210,'2Рабочее время'!$A$1:$C$50,3,FALSE)))))),0)))+IF((AND(COUNTA(O210:Q210)=1,O210&gt;0)),O210*60*VLOOKUP(D210,'2Рабочее время'!$A:$L,4,FALSE)*((IF(VLOOKUP(D210,'2Рабочее время'!$A$1:$C$50,2,FALSE)&gt;0,VLOOKUP(D210,'2Рабочее время'!$A$1:$C$50,2,FALSE),VLOOKUP(D210,'2Рабочее время'!$A$1:$C$50,3,FALSE)))),IF((AND(COUNTA(L210:N210)=1,M210&gt;0)),M210*((IF(VLOOKUP(D210,'2Рабочее время'!$A$1:$C$50,2,FALSE)&gt;0,VLOOKUP(D210,'2Рабочее время'!$A$1:$C$50,2,FALSE),VLOOKUP(D210,'2Рабочее время'!$A$1:$C$50,3,FALSE)))),IF((AND(COUNTA(O210:Q210)=1,P210&gt;0)),P210*((IF(VLOOKUP(D210,'2Рабочее время'!$A$1:$C$50,2,FALSE)&gt;0,VLOOKUP(D210,'2Рабочее время'!$A$1:$C$50,2,FALSE),VLOOKUP(D210,'2Рабочее время'!$A$1:$C$50,3,FALSE)))),IF((AND(COUNTA(O210:Q210)=1,Q210&gt;0)),Q210*T210*IF(S210=0,0,IF(S210="Количество в месяц",1,IF(S210="Количество в неделю",4.285,IF(S210="Количество в день",IF(VLOOKUP(D210,'2Рабочее время'!$A$1:$C$50,2,FALSE)&gt;0,VLOOKUP(D210,'2Рабочее время'!$A$1:$C$50,2,FALSE),VLOOKUP(D210,'2Рабочее время'!$A$1:$C$50,3,FALSE)))))),0))))))</f>
        <v>0</v>
      </c>
      <c r="S210" s="91" t="s">
        <v>22</v>
      </c>
      <c r="T210" s="91"/>
      <c r="U210" s="39">
        <v>1</v>
      </c>
      <c r="V210" s="17">
        <f t="shared" si="11"/>
        <v>0</v>
      </c>
      <c r="W210" s="17">
        <f t="shared" si="13"/>
        <v>0</v>
      </c>
    </row>
    <row r="211" spans="4:23" ht="37.5" x14ac:dyDescent="0.25">
      <c r="D211" s="27"/>
      <c r="E211" s="44"/>
      <c r="F211" s="87"/>
      <c r="G211" s="83"/>
      <c r="H211" s="27"/>
      <c r="I211" s="27"/>
      <c r="J211" s="27"/>
      <c r="K211" s="17">
        <f t="shared" si="12"/>
        <v>0</v>
      </c>
      <c r="L211" s="88"/>
      <c r="M211" s="72"/>
      <c r="N211" s="72"/>
      <c r="O211" s="90"/>
      <c r="P211" s="72"/>
      <c r="Q211" s="72"/>
      <c r="R211" s="81">
        <f>IF(OR(COUNTA(L211:N211)&gt;=2,COUNTA(O211:Q211)&gt;=2),"ошибка",(IF((AND(COUNTA(L211:N211)=1,L211&gt;0)),L211*60*VLOOKUP(D211,'2Рабочее время'!$A:$L,4,FALSE)*((IF(VLOOKUP(D211,'2Рабочее время'!$A$1:$C$50,2,FALSE)&gt;0,VLOOKUP(D211,'2Рабочее время'!$A$1:$C$50,2,FALSE),VLOOKUP(D211,'2Рабочее время'!$A$1:$C$50,3,FALSE)))),IF((AND(COUNTA(L211:N211)=1,M211&gt;0)),M211*((IF(VLOOKUP(D211,'2Рабочее время'!$A$1:$C$50,2,FALSE)&gt;0,VLOOKUP(D211,'2Рабочее время'!$A$1:$C$50,2,FALSE),VLOOKUP(D211,'2Рабочее время'!$A$1:$C$50,3,FALSE)))),IF((AND(COUNTA(L211:N211)=1,N211&gt;0)),N211*T211*IF(S211=0,0,IF(S211="Количество в месяц",1,IF(S211="Количество в неделю",4.285,IF(S211="Количество в день",IF(VLOOKUP(D211,'2Рабочее время'!$A$1:$C$50,2,FALSE)&gt;0,VLOOKUP(D211,'2Рабочее время'!$A$1:$C$50,2,FALSE),VLOOKUP(D211,'2Рабочее время'!$A$1:$C$50,3,FALSE)))))),0)))+IF((AND(COUNTA(O211:Q211)=1,O211&gt;0)),O211*60*VLOOKUP(D211,'2Рабочее время'!$A:$L,4,FALSE)*((IF(VLOOKUP(D211,'2Рабочее время'!$A$1:$C$50,2,FALSE)&gt;0,VLOOKUP(D211,'2Рабочее время'!$A$1:$C$50,2,FALSE),VLOOKUP(D211,'2Рабочее время'!$A$1:$C$50,3,FALSE)))),IF((AND(COUNTA(L211:N211)=1,M211&gt;0)),M211*((IF(VLOOKUP(D211,'2Рабочее время'!$A$1:$C$50,2,FALSE)&gt;0,VLOOKUP(D211,'2Рабочее время'!$A$1:$C$50,2,FALSE),VLOOKUP(D211,'2Рабочее время'!$A$1:$C$50,3,FALSE)))),IF((AND(COUNTA(O211:Q211)=1,P211&gt;0)),P211*((IF(VLOOKUP(D211,'2Рабочее время'!$A$1:$C$50,2,FALSE)&gt;0,VLOOKUP(D211,'2Рабочее время'!$A$1:$C$50,2,FALSE),VLOOKUP(D211,'2Рабочее время'!$A$1:$C$50,3,FALSE)))),IF((AND(COUNTA(O211:Q211)=1,Q211&gt;0)),Q211*T211*IF(S211=0,0,IF(S211="Количество в месяц",1,IF(S211="Количество в неделю",4.285,IF(S211="Количество в день",IF(VLOOKUP(D211,'2Рабочее время'!$A$1:$C$50,2,FALSE)&gt;0,VLOOKUP(D211,'2Рабочее время'!$A$1:$C$50,2,FALSE),VLOOKUP(D211,'2Рабочее время'!$A$1:$C$50,3,FALSE)))))),0))))))</f>
        <v>0</v>
      </c>
      <c r="S211" s="91" t="s">
        <v>22</v>
      </c>
      <c r="T211" s="91"/>
      <c r="U211" s="39">
        <v>1</v>
      </c>
      <c r="V211" s="17">
        <f t="shared" si="11"/>
        <v>0</v>
      </c>
      <c r="W211" s="17">
        <f t="shared" si="13"/>
        <v>0</v>
      </c>
    </row>
    <row r="212" spans="4:23" ht="37.5" x14ac:dyDescent="0.25">
      <c r="D212" s="27"/>
      <c r="E212" s="44"/>
      <c r="F212" s="87"/>
      <c r="G212" s="83"/>
      <c r="H212" s="27"/>
      <c r="I212" s="27"/>
      <c r="J212" s="27"/>
      <c r="K212" s="17">
        <f t="shared" si="12"/>
        <v>0</v>
      </c>
      <c r="L212" s="88"/>
      <c r="M212" s="72"/>
      <c r="N212" s="72"/>
      <c r="O212" s="90"/>
      <c r="P212" s="72"/>
      <c r="Q212" s="72"/>
      <c r="R212" s="81">
        <f>IF(OR(COUNTA(L212:N212)&gt;=2,COUNTA(O212:Q212)&gt;=2),"ошибка",(IF((AND(COUNTA(L212:N212)=1,L212&gt;0)),L212*60*VLOOKUP(D212,'2Рабочее время'!$A:$L,4,FALSE)*((IF(VLOOKUP(D212,'2Рабочее время'!$A$1:$C$50,2,FALSE)&gt;0,VLOOKUP(D212,'2Рабочее время'!$A$1:$C$50,2,FALSE),VLOOKUP(D212,'2Рабочее время'!$A$1:$C$50,3,FALSE)))),IF((AND(COUNTA(L212:N212)=1,M212&gt;0)),M212*((IF(VLOOKUP(D212,'2Рабочее время'!$A$1:$C$50,2,FALSE)&gt;0,VLOOKUP(D212,'2Рабочее время'!$A$1:$C$50,2,FALSE),VLOOKUP(D212,'2Рабочее время'!$A$1:$C$50,3,FALSE)))),IF((AND(COUNTA(L212:N212)=1,N212&gt;0)),N212*T212*IF(S212=0,0,IF(S212="Количество в месяц",1,IF(S212="Количество в неделю",4.285,IF(S212="Количество в день",IF(VLOOKUP(D212,'2Рабочее время'!$A$1:$C$50,2,FALSE)&gt;0,VLOOKUP(D212,'2Рабочее время'!$A$1:$C$50,2,FALSE),VLOOKUP(D212,'2Рабочее время'!$A$1:$C$50,3,FALSE)))))),0)))+IF((AND(COUNTA(O212:Q212)=1,O212&gt;0)),O212*60*VLOOKUP(D212,'2Рабочее время'!$A:$L,4,FALSE)*((IF(VLOOKUP(D212,'2Рабочее время'!$A$1:$C$50,2,FALSE)&gt;0,VLOOKUP(D212,'2Рабочее время'!$A$1:$C$50,2,FALSE),VLOOKUP(D212,'2Рабочее время'!$A$1:$C$50,3,FALSE)))),IF((AND(COUNTA(L212:N212)=1,M212&gt;0)),M212*((IF(VLOOKUP(D212,'2Рабочее время'!$A$1:$C$50,2,FALSE)&gt;0,VLOOKUP(D212,'2Рабочее время'!$A$1:$C$50,2,FALSE),VLOOKUP(D212,'2Рабочее время'!$A$1:$C$50,3,FALSE)))),IF((AND(COUNTA(O212:Q212)=1,P212&gt;0)),P212*((IF(VLOOKUP(D212,'2Рабочее время'!$A$1:$C$50,2,FALSE)&gt;0,VLOOKUP(D212,'2Рабочее время'!$A$1:$C$50,2,FALSE),VLOOKUP(D212,'2Рабочее время'!$A$1:$C$50,3,FALSE)))),IF((AND(COUNTA(O212:Q212)=1,Q212&gt;0)),Q212*T212*IF(S212=0,0,IF(S212="Количество в месяц",1,IF(S212="Количество в неделю",4.285,IF(S212="Количество в день",IF(VLOOKUP(D212,'2Рабочее время'!$A$1:$C$50,2,FALSE)&gt;0,VLOOKUP(D212,'2Рабочее время'!$A$1:$C$50,2,FALSE),VLOOKUP(D212,'2Рабочее время'!$A$1:$C$50,3,FALSE)))))),0))))))</f>
        <v>0</v>
      </c>
      <c r="S212" s="91" t="s">
        <v>4</v>
      </c>
      <c r="T212" s="91"/>
      <c r="U212" s="39">
        <v>1</v>
      </c>
      <c r="V212" s="17">
        <f t="shared" si="11"/>
        <v>0</v>
      </c>
      <c r="W212" s="17">
        <f t="shared" si="13"/>
        <v>0</v>
      </c>
    </row>
    <row r="213" spans="4:23" ht="37.5" x14ac:dyDescent="0.25">
      <c r="D213" s="27"/>
      <c r="E213" s="44"/>
      <c r="F213" s="87"/>
      <c r="G213" s="83"/>
      <c r="H213" s="27"/>
      <c r="I213" s="27"/>
      <c r="J213" s="27"/>
      <c r="K213" s="17">
        <f t="shared" si="12"/>
        <v>0</v>
      </c>
      <c r="L213" s="88"/>
      <c r="M213" s="72"/>
      <c r="N213" s="72"/>
      <c r="O213" s="90"/>
      <c r="P213" s="72"/>
      <c r="Q213" s="72"/>
      <c r="R213" s="81">
        <f>IF(OR(COUNTA(L213:N213)&gt;=2,COUNTA(O213:Q213)&gt;=2),"ошибка",(IF((AND(COUNTA(L213:N213)=1,L213&gt;0)),L213*60*VLOOKUP(D213,'2Рабочее время'!$A:$L,4,FALSE)*((IF(VLOOKUP(D213,'2Рабочее время'!$A$1:$C$50,2,FALSE)&gt;0,VLOOKUP(D213,'2Рабочее время'!$A$1:$C$50,2,FALSE),VLOOKUP(D213,'2Рабочее время'!$A$1:$C$50,3,FALSE)))),IF((AND(COUNTA(L213:N213)=1,M213&gt;0)),M213*((IF(VLOOKUP(D213,'2Рабочее время'!$A$1:$C$50,2,FALSE)&gt;0,VLOOKUP(D213,'2Рабочее время'!$A$1:$C$50,2,FALSE),VLOOKUP(D213,'2Рабочее время'!$A$1:$C$50,3,FALSE)))),IF((AND(COUNTA(L213:N213)=1,N213&gt;0)),N213*T213*IF(S213=0,0,IF(S213="Количество в месяц",1,IF(S213="Количество в неделю",4.285,IF(S213="Количество в день",IF(VLOOKUP(D213,'2Рабочее время'!$A$1:$C$50,2,FALSE)&gt;0,VLOOKUP(D213,'2Рабочее время'!$A$1:$C$50,2,FALSE),VLOOKUP(D213,'2Рабочее время'!$A$1:$C$50,3,FALSE)))))),0)))+IF((AND(COUNTA(O213:Q213)=1,O213&gt;0)),O213*60*VLOOKUP(D213,'2Рабочее время'!$A:$L,4,FALSE)*((IF(VLOOKUP(D213,'2Рабочее время'!$A$1:$C$50,2,FALSE)&gt;0,VLOOKUP(D213,'2Рабочее время'!$A$1:$C$50,2,FALSE),VLOOKUP(D213,'2Рабочее время'!$A$1:$C$50,3,FALSE)))),IF((AND(COUNTA(L213:N213)=1,M213&gt;0)),M213*((IF(VLOOKUP(D213,'2Рабочее время'!$A$1:$C$50,2,FALSE)&gt;0,VLOOKUP(D213,'2Рабочее время'!$A$1:$C$50,2,FALSE),VLOOKUP(D213,'2Рабочее время'!$A$1:$C$50,3,FALSE)))),IF((AND(COUNTA(O213:Q213)=1,P213&gt;0)),P213*((IF(VLOOKUP(D213,'2Рабочее время'!$A$1:$C$50,2,FALSE)&gt;0,VLOOKUP(D213,'2Рабочее время'!$A$1:$C$50,2,FALSE),VLOOKUP(D213,'2Рабочее время'!$A$1:$C$50,3,FALSE)))),IF((AND(COUNTA(O213:Q213)=1,Q213&gt;0)),Q213*T213*IF(S213=0,0,IF(S213="Количество в месяц",1,IF(S213="Количество в неделю",4.285,IF(S213="Количество в день",IF(VLOOKUP(D213,'2Рабочее время'!$A$1:$C$50,2,FALSE)&gt;0,VLOOKUP(D213,'2Рабочее время'!$A$1:$C$50,2,FALSE),VLOOKUP(D213,'2Рабочее время'!$A$1:$C$50,3,FALSE)))))),0))))))</f>
        <v>0</v>
      </c>
      <c r="S213" s="91" t="s">
        <v>18</v>
      </c>
      <c r="T213" s="91"/>
      <c r="U213" s="39">
        <v>1</v>
      </c>
      <c r="V213" s="17">
        <f t="shared" si="11"/>
        <v>0</v>
      </c>
      <c r="W213" s="17">
        <f t="shared" si="13"/>
        <v>0</v>
      </c>
    </row>
    <row r="214" spans="4:23" ht="37.5" x14ac:dyDescent="0.25">
      <c r="D214" s="27"/>
      <c r="E214" s="44"/>
      <c r="F214" s="87"/>
      <c r="G214" s="83"/>
      <c r="H214" s="27"/>
      <c r="I214" s="27"/>
      <c r="J214" s="27"/>
      <c r="K214" s="17">
        <f t="shared" si="12"/>
        <v>0</v>
      </c>
      <c r="L214" s="88"/>
      <c r="M214" s="72"/>
      <c r="N214" s="72"/>
      <c r="O214" s="90"/>
      <c r="P214" s="72"/>
      <c r="Q214" s="72"/>
      <c r="R214" s="81">
        <f>IF(OR(COUNTA(L214:N214)&gt;=2,COUNTA(O214:Q214)&gt;=2),"ошибка",(IF((AND(COUNTA(L214:N214)=1,L214&gt;0)),L214*60*VLOOKUP(D214,'2Рабочее время'!$A:$L,4,FALSE)*((IF(VLOOKUP(D214,'2Рабочее время'!$A$1:$C$50,2,FALSE)&gt;0,VLOOKUP(D214,'2Рабочее время'!$A$1:$C$50,2,FALSE),VLOOKUP(D214,'2Рабочее время'!$A$1:$C$50,3,FALSE)))),IF((AND(COUNTA(L214:N214)=1,M214&gt;0)),M214*((IF(VLOOKUP(D214,'2Рабочее время'!$A$1:$C$50,2,FALSE)&gt;0,VLOOKUP(D214,'2Рабочее время'!$A$1:$C$50,2,FALSE),VLOOKUP(D214,'2Рабочее время'!$A$1:$C$50,3,FALSE)))),IF((AND(COUNTA(L214:N214)=1,N214&gt;0)),N214*T214*IF(S214=0,0,IF(S214="Количество в месяц",1,IF(S214="Количество в неделю",4.285,IF(S214="Количество в день",IF(VLOOKUP(D214,'2Рабочее время'!$A$1:$C$50,2,FALSE)&gt;0,VLOOKUP(D214,'2Рабочее время'!$A$1:$C$50,2,FALSE),VLOOKUP(D214,'2Рабочее время'!$A$1:$C$50,3,FALSE)))))),0)))+IF((AND(COUNTA(O214:Q214)=1,O214&gt;0)),O214*60*VLOOKUP(D214,'2Рабочее время'!$A:$L,4,FALSE)*((IF(VLOOKUP(D214,'2Рабочее время'!$A$1:$C$50,2,FALSE)&gt;0,VLOOKUP(D214,'2Рабочее время'!$A$1:$C$50,2,FALSE),VLOOKUP(D214,'2Рабочее время'!$A$1:$C$50,3,FALSE)))),IF((AND(COUNTA(L214:N214)=1,M214&gt;0)),M214*((IF(VLOOKUP(D214,'2Рабочее время'!$A$1:$C$50,2,FALSE)&gt;0,VLOOKUP(D214,'2Рабочее время'!$A$1:$C$50,2,FALSE),VLOOKUP(D214,'2Рабочее время'!$A$1:$C$50,3,FALSE)))),IF((AND(COUNTA(O214:Q214)=1,P214&gt;0)),P214*((IF(VLOOKUP(D214,'2Рабочее время'!$A$1:$C$50,2,FALSE)&gt;0,VLOOKUP(D214,'2Рабочее время'!$A$1:$C$50,2,FALSE),VLOOKUP(D214,'2Рабочее время'!$A$1:$C$50,3,FALSE)))),IF((AND(COUNTA(O214:Q214)=1,Q214&gt;0)),Q214*T214*IF(S214=0,0,IF(S214="Количество в месяц",1,IF(S214="Количество в неделю",4.285,IF(S214="Количество в день",IF(VLOOKUP(D214,'2Рабочее время'!$A$1:$C$50,2,FALSE)&gt;0,VLOOKUP(D214,'2Рабочее время'!$A$1:$C$50,2,FALSE),VLOOKUP(D214,'2Рабочее время'!$A$1:$C$50,3,FALSE)))))),0))))))</f>
        <v>0</v>
      </c>
      <c r="S214" s="91" t="s">
        <v>18</v>
      </c>
      <c r="T214" s="91"/>
      <c r="U214" s="39">
        <v>1</v>
      </c>
      <c r="V214" s="17">
        <f t="shared" si="11"/>
        <v>0</v>
      </c>
      <c r="W214" s="17">
        <f t="shared" si="13"/>
        <v>0</v>
      </c>
    </row>
    <row r="215" spans="4:23" ht="37.5" x14ac:dyDescent="0.25">
      <c r="D215" s="27"/>
      <c r="E215" s="44"/>
      <c r="F215" s="87"/>
      <c r="G215" s="83"/>
      <c r="H215" s="27"/>
      <c r="I215" s="27"/>
      <c r="J215" s="27"/>
      <c r="K215" s="17">
        <f t="shared" si="12"/>
        <v>0</v>
      </c>
      <c r="L215" s="88"/>
      <c r="M215" s="72"/>
      <c r="N215" s="72"/>
      <c r="O215" s="90"/>
      <c r="P215" s="72"/>
      <c r="Q215" s="72"/>
      <c r="R215" s="81">
        <f>IF(OR(COUNTA(L215:N215)&gt;=2,COUNTA(O215:Q215)&gt;=2),"ошибка",(IF((AND(COUNTA(L215:N215)=1,L215&gt;0)),L215*60*VLOOKUP(D215,'2Рабочее время'!$A:$L,4,FALSE)*((IF(VLOOKUP(D215,'2Рабочее время'!$A$1:$C$50,2,FALSE)&gt;0,VLOOKUP(D215,'2Рабочее время'!$A$1:$C$50,2,FALSE),VLOOKUP(D215,'2Рабочее время'!$A$1:$C$50,3,FALSE)))),IF((AND(COUNTA(L215:N215)=1,M215&gt;0)),M215*((IF(VLOOKUP(D215,'2Рабочее время'!$A$1:$C$50,2,FALSE)&gt;0,VLOOKUP(D215,'2Рабочее время'!$A$1:$C$50,2,FALSE),VLOOKUP(D215,'2Рабочее время'!$A$1:$C$50,3,FALSE)))),IF((AND(COUNTA(L215:N215)=1,N215&gt;0)),N215*T215*IF(S215=0,0,IF(S215="Количество в месяц",1,IF(S215="Количество в неделю",4.285,IF(S215="Количество в день",IF(VLOOKUP(D215,'2Рабочее время'!$A$1:$C$50,2,FALSE)&gt;0,VLOOKUP(D215,'2Рабочее время'!$A$1:$C$50,2,FALSE),VLOOKUP(D215,'2Рабочее время'!$A$1:$C$50,3,FALSE)))))),0)))+IF((AND(COUNTA(O215:Q215)=1,O215&gt;0)),O215*60*VLOOKUP(D215,'2Рабочее время'!$A:$L,4,FALSE)*((IF(VLOOKUP(D215,'2Рабочее время'!$A$1:$C$50,2,FALSE)&gt;0,VLOOKUP(D215,'2Рабочее время'!$A$1:$C$50,2,FALSE),VLOOKUP(D215,'2Рабочее время'!$A$1:$C$50,3,FALSE)))),IF((AND(COUNTA(L215:N215)=1,M215&gt;0)),M215*((IF(VLOOKUP(D215,'2Рабочее время'!$A$1:$C$50,2,FALSE)&gt;0,VLOOKUP(D215,'2Рабочее время'!$A$1:$C$50,2,FALSE),VLOOKUP(D215,'2Рабочее время'!$A$1:$C$50,3,FALSE)))),IF((AND(COUNTA(O215:Q215)=1,P215&gt;0)),P215*((IF(VLOOKUP(D215,'2Рабочее время'!$A$1:$C$50,2,FALSE)&gt;0,VLOOKUP(D215,'2Рабочее время'!$A$1:$C$50,2,FALSE),VLOOKUP(D215,'2Рабочее время'!$A$1:$C$50,3,FALSE)))),IF((AND(COUNTA(O215:Q215)=1,Q215&gt;0)),Q215*T215*IF(S215=0,0,IF(S215="Количество в месяц",1,IF(S215="Количество в неделю",4.285,IF(S215="Количество в день",IF(VLOOKUP(D215,'2Рабочее время'!$A$1:$C$50,2,FALSE)&gt;0,VLOOKUP(D215,'2Рабочее время'!$A$1:$C$50,2,FALSE),VLOOKUP(D215,'2Рабочее время'!$A$1:$C$50,3,FALSE)))))),0))))))</f>
        <v>0</v>
      </c>
      <c r="S215" s="91" t="s">
        <v>22</v>
      </c>
      <c r="T215" s="91"/>
      <c r="U215" s="39">
        <v>1</v>
      </c>
      <c r="V215" s="17">
        <f t="shared" si="11"/>
        <v>0</v>
      </c>
      <c r="W215" s="17">
        <f t="shared" si="13"/>
        <v>0</v>
      </c>
    </row>
    <row r="216" spans="4:23" ht="37.5" x14ac:dyDescent="0.25">
      <c r="D216" s="27"/>
      <c r="E216" s="44"/>
      <c r="F216" s="87"/>
      <c r="G216" s="83"/>
      <c r="H216" s="27"/>
      <c r="I216" s="27"/>
      <c r="J216" s="27"/>
      <c r="K216" s="17">
        <f t="shared" si="12"/>
        <v>0</v>
      </c>
      <c r="L216" s="88"/>
      <c r="M216" s="72"/>
      <c r="N216" s="72"/>
      <c r="O216" s="90"/>
      <c r="P216" s="72"/>
      <c r="Q216" s="72"/>
      <c r="R216" s="81">
        <f>IF(OR(COUNTA(L216:N216)&gt;=2,COUNTA(O216:Q216)&gt;=2),"ошибка",(IF((AND(COUNTA(L216:N216)=1,L216&gt;0)),L216*60*VLOOKUP(D216,'2Рабочее время'!$A:$L,4,FALSE)*((IF(VLOOKUP(D216,'2Рабочее время'!$A$1:$C$50,2,FALSE)&gt;0,VLOOKUP(D216,'2Рабочее время'!$A$1:$C$50,2,FALSE),VLOOKUP(D216,'2Рабочее время'!$A$1:$C$50,3,FALSE)))),IF((AND(COUNTA(L216:N216)=1,M216&gt;0)),M216*((IF(VLOOKUP(D216,'2Рабочее время'!$A$1:$C$50,2,FALSE)&gt;0,VLOOKUP(D216,'2Рабочее время'!$A$1:$C$50,2,FALSE),VLOOKUP(D216,'2Рабочее время'!$A$1:$C$50,3,FALSE)))),IF((AND(COUNTA(L216:N216)=1,N216&gt;0)),N216*T216*IF(S216=0,0,IF(S216="Количество в месяц",1,IF(S216="Количество в неделю",4.285,IF(S216="Количество в день",IF(VLOOKUP(D216,'2Рабочее время'!$A$1:$C$50,2,FALSE)&gt;0,VLOOKUP(D216,'2Рабочее время'!$A$1:$C$50,2,FALSE),VLOOKUP(D216,'2Рабочее время'!$A$1:$C$50,3,FALSE)))))),0)))+IF((AND(COUNTA(O216:Q216)=1,O216&gt;0)),O216*60*VLOOKUP(D216,'2Рабочее время'!$A:$L,4,FALSE)*((IF(VLOOKUP(D216,'2Рабочее время'!$A$1:$C$50,2,FALSE)&gt;0,VLOOKUP(D216,'2Рабочее время'!$A$1:$C$50,2,FALSE),VLOOKUP(D216,'2Рабочее время'!$A$1:$C$50,3,FALSE)))),IF((AND(COUNTA(L216:N216)=1,M216&gt;0)),M216*((IF(VLOOKUP(D216,'2Рабочее время'!$A$1:$C$50,2,FALSE)&gt;0,VLOOKUP(D216,'2Рабочее время'!$A$1:$C$50,2,FALSE),VLOOKUP(D216,'2Рабочее время'!$A$1:$C$50,3,FALSE)))),IF((AND(COUNTA(O216:Q216)=1,P216&gt;0)),P216*((IF(VLOOKUP(D216,'2Рабочее время'!$A$1:$C$50,2,FALSE)&gt;0,VLOOKUP(D216,'2Рабочее время'!$A$1:$C$50,2,FALSE),VLOOKUP(D216,'2Рабочее время'!$A$1:$C$50,3,FALSE)))),IF((AND(COUNTA(O216:Q216)=1,Q216&gt;0)),Q216*T216*IF(S216=0,0,IF(S216="Количество в месяц",1,IF(S216="Количество в неделю",4.285,IF(S216="Количество в день",IF(VLOOKUP(D216,'2Рабочее время'!$A$1:$C$50,2,FALSE)&gt;0,VLOOKUP(D216,'2Рабочее время'!$A$1:$C$50,2,FALSE),VLOOKUP(D216,'2Рабочее время'!$A$1:$C$50,3,FALSE)))))),0))))))</f>
        <v>0</v>
      </c>
      <c r="S216" s="91" t="s">
        <v>4</v>
      </c>
      <c r="T216" s="91"/>
      <c r="U216" s="39">
        <v>1</v>
      </c>
      <c r="V216" s="17">
        <f t="shared" si="11"/>
        <v>0</v>
      </c>
      <c r="W216" s="17">
        <f t="shared" si="13"/>
        <v>0</v>
      </c>
    </row>
    <row r="217" spans="4:23" ht="37.5" x14ac:dyDescent="0.25">
      <c r="D217" s="27"/>
      <c r="E217" s="44"/>
      <c r="F217" s="87"/>
      <c r="G217" s="83"/>
      <c r="H217" s="27"/>
      <c r="I217" s="27"/>
      <c r="J217" s="27"/>
      <c r="K217" s="17">
        <f t="shared" si="12"/>
        <v>0</v>
      </c>
      <c r="L217" s="88"/>
      <c r="M217" s="72"/>
      <c r="N217" s="72"/>
      <c r="O217" s="90"/>
      <c r="P217" s="72"/>
      <c r="Q217" s="72"/>
      <c r="R217" s="81">
        <f>IF(OR(COUNTA(L217:N217)&gt;=2,COUNTA(O217:Q217)&gt;=2),"ошибка",(IF((AND(COUNTA(L217:N217)=1,L217&gt;0)),L217*60*VLOOKUP(D217,'2Рабочее время'!$A:$L,4,FALSE)*((IF(VLOOKUP(D217,'2Рабочее время'!$A$1:$C$50,2,FALSE)&gt;0,VLOOKUP(D217,'2Рабочее время'!$A$1:$C$50,2,FALSE),VLOOKUP(D217,'2Рабочее время'!$A$1:$C$50,3,FALSE)))),IF((AND(COUNTA(L217:N217)=1,M217&gt;0)),M217*((IF(VLOOKUP(D217,'2Рабочее время'!$A$1:$C$50,2,FALSE)&gt;0,VLOOKUP(D217,'2Рабочее время'!$A$1:$C$50,2,FALSE),VLOOKUP(D217,'2Рабочее время'!$A$1:$C$50,3,FALSE)))),IF((AND(COUNTA(L217:N217)=1,N217&gt;0)),N217*T217*IF(S217=0,0,IF(S217="Количество в месяц",1,IF(S217="Количество в неделю",4.285,IF(S217="Количество в день",IF(VLOOKUP(D217,'2Рабочее время'!$A$1:$C$50,2,FALSE)&gt;0,VLOOKUP(D217,'2Рабочее время'!$A$1:$C$50,2,FALSE),VLOOKUP(D217,'2Рабочее время'!$A$1:$C$50,3,FALSE)))))),0)))+IF((AND(COUNTA(O217:Q217)=1,O217&gt;0)),O217*60*VLOOKUP(D217,'2Рабочее время'!$A:$L,4,FALSE)*((IF(VLOOKUP(D217,'2Рабочее время'!$A$1:$C$50,2,FALSE)&gt;0,VLOOKUP(D217,'2Рабочее время'!$A$1:$C$50,2,FALSE),VLOOKUP(D217,'2Рабочее время'!$A$1:$C$50,3,FALSE)))),IF((AND(COUNTA(L217:N217)=1,M217&gt;0)),M217*((IF(VLOOKUP(D217,'2Рабочее время'!$A$1:$C$50,2,FALSE)&gt;0,VLOOKUP(D217,'2Рабочее время'!$A$1:$C$50,2,FALSE),VLOOKUP(D217,'2Рабочее время'!$A$1:$C$50,3,FALSE)))),IF((AND(COUNTA(O217:Q217)=1,P217&gt;0)),P217*((IF(VLOOKUP(D217,'2Рабочее время'!$A$1:$C$50,2,FALSE)&gt;0,VLOOKUP(D217,'2Рабочее время'!$A$1:$C$50,2,FALSE),VLOOKUP(D217,'2Рабочее время'!$A$1:$C$50,3,FALSE)))),IF((AND(COUNTA(O217:Q217)=1,Q217&gt;0)),Q217*T217*IF(S217=0,0,IF(S217="Количество в месяц",1,IF(S217="Количество в неделю",4.285,IF(S217="Количество в день",IF(VLOOKUP(D217,'2Рабочее время'!$A$1:$C$50,2,FALSE)&gt;0,VLOOKUP(D217,'2Рабочее время'!$A$1:$C$50,2,FALSE),VLOOKUP(D217,'2Рабочее время'!$A$1:$C$50,3,FALSE)))))),0))))))</f>
        <v>0</v>
      </c>
      <c r="S217" s="91" t="s">
        <v>4</v>
      </c>
      <c r="T217" s="91"/>
      <c r="U217" s="39">
        <v>1</v>
      </c>
      <c r="V217" s="17">
        <f t="shared" si="11"/>
        <v>0</v>
      </c>
      <c r="W217" s="17">
        <f t="shared" si="13"/>
        <v>0</v>
      </c>
    </row>
    <row r="218" spans="4:23" ht="37.5" x14ac:dyDescent="0.25">
      <c r="D218" s="27"/>
      <c r="E218" s="44"/>
      <c r="F218" s="87"/>
      <c r="G218" s="83"/>
      <c r="H218" s="27"/>
      <c r="I218" s="27"/>
      <c r="J218" s="27"/>
      <c r="K218" s="17">
        <f t="shared" si="12"/>
        <v>0</v>
      </c>
      <c r="L218" s="88"/>
      <c r="M218" s="72"/>
      <c r="N218" s="72"/>
      <c r="O218" s="90"/>
      <c r="P218" s="72"/>
      <c r="Q218" s="72"/>
      <c r="R218" s="81">
        <f>IF(OR(COUNTA(L218:N218)&gt;=2,COUNTA(O218:Q218)&gt;=2),"ошибка",(IF((AND(COUNTA(L218:N218)=1,L218&gt;0)),L218*60*VLOOKUP(D218,'2Рабочее время'!$A:$L,4,FALSE)*((IF(VLOOKUP(D218,'2Рабочее время'!$A$1:$C$50,2,FALSE)&gt;0,VLOOKUP(D218,'2Рабочее время'!$A$1:$C$50,2,FALSE),VLOOKUP(D218,'2Рабочее время'!$A$1:$C$50,3,FALSE)))),IF((AND(COUNTA(L218:N218)=1,M218&gt;0)),M218*((IF(VLOOKUP(D218,'2Рабочее время'!$A$1:$C$50,2,FALSE)&gt;0,VLOOKUP(D218,'2Рабочее время'!$A$1:$C$50,2,FALSE),VLOOKUP(D218,'2Рабочее время'!$A$1:$C$50,3,FALSE)))),IF((AND(COUNTA(L218:N218)=1,N218&gt;0)),N218*T218*IF(S218=0,0,IF(S218="Количество в месяц",1,IF(S218="Количество в неделю",4.285,IF(S218="Количество в день",IF(VLOOKUP(D218,'2Рабочее время'!$A$1:$C$50,2,FALSE)&gt;0,VLOOKUP(D218,'2Рабочее время'!$A$1:$C$50,2,FALSE),VLOOKUP(D218,'2Рабочее время'!$A$1:$C$50,3,FALSE)))))),0)))+IF((AND(COUNTA(O218:Q218)=1,O218&gt;0)),O218*60*VLOOKUP(D218,'2Рабочее время'!$A:$L,4,FALSE)*((IF(VLOOKUP(D218,'2Рабочее время'!$A$1:$C$50,2,FALSE)&gt;0,VLOOKUP(D218,'2Рабочее время'!$A$1:$C$50,2,FALSE),VLOOKUP(D218,'2Рабочее время'!$A$1:$C$50,3,FALSE)))),IF((AND(COUNTA(L218:N218)=1,M218&gt;0)),M218*((IF(VLOOKUP(D218,'2Рабочее время'!$A$1:$C$50,2,FALSE)&gt;0,VLOOKUP(D218,'2Рабочее время'!$A$1:$C$50,2,FALSE),VLOOKUP(D218,'2Рабочее время'!$A$1:$C$50,3,FALSE)))),IF((AND(COUNTA(O218:Q218)=1,P218&gt;0)),P218*((IF(VLOOKUP(D218,'2Рабочее время'!$A$1:$C$50,2,FALSE)&gt;0,VLOOKUP(D218,'2Рабочее время'!$A$1:$C$50,2,FALSE),VLOOKUP(D218,'2Рабочее время'!$A$1:$C$50,3,FALSE)))),IF((AND(COUNTA(O218:Q218)=1,Q218&gt;0)),Q218*T218*IF(S218=0,0,IF(S218="Количество в месяц",1,IF(S218="Количество в неделю",4.285,IF(S218="Количество в день",IF(VLOOKUP(D218,'2Рабочее время'!$A$1:$C$50,2,FALSE)&gt;0,VLOOKUP(D218,'2Рабочее время'!$A$1:$C$50,2,FALSE),VLOOKUP(D218,'2Рабочее время'!$A$1:$C$50,3,FALSE)))))),0))))))</f>
        <v>0</v>
      </c>
      <c r="S218" s="91" t="s">
        <v>4</v>
      </c>
      <c r="T218" s="91"/>
      <c r="U218" s="39">
        <v>1</v>
      </c>
      <c r="V218" s="17">
        <f t="shared" si="11"/>
        <v>0</v>
      </c>
      <c r="W218" s="17">
        <f t="shared" si="13"/>
        <v>0</v>
      </c>
    </row>
    <row r="219" spans="4:23" ht="37.5" x14ac:dyDescent="0.25">
      <c r="D219" s="27"/>
      <c r="E219" s="44"/>
      <c r="F219" s="87"/>
      <c r="G219" s="83"/>
      <c r="H219" s="27"/>
      <c r="I219" s="27"/>
      <c r="J219" s="27"/>
      <c r="K219" s="17">
        <f t="shared" si="12"/>
        <v>0</v>
      </c>
      <c r="L219" s="88"/>
      <c r="M219" s="72"/>
      <c r="N219" s="72"/>
      <c r="O219" s="90"/>
      <c r="P219" s="72"/>
      <c r="Q219" s="72"/>
      <c r="R219" s="81">
        <f>IF(OR(COUNTA(L219:N219)&gt;=2,COUNTA(O219:Q219)&gt;=2),"ошибка",(IF((AND(COUNTA(L219:N219)=1,L219&gt;0)),L219*60*VLOOKUP(D219,'2Рабочее время'!$A:$L,4,FALSE)*((IF(VLOOKUP(D219,'2Рабочее время'!$A$1:$C$50,2,FALSE)&gt;0,VLOOKUP(D219,'2Рабочее время'!$A$1:$C$50,2,FALSE),VLOOKUP(D219,'2Рабочее время'!$A$1:$C$50,3,FALSE)))),IF((AND(COUNTA(L219:N219)=1,M219&gt;0)),M219*((IF(VLOOKUP(D219,'2Рабочее время'!$A$1:$C$50,2,FALSE)&gt;0,VLOOKUP(D219,'2Рабочее время'!$A$1:$C$50,2,FALSE),VLOOKUP(D219,'2Рабочее время'!$A$1:$C$50,3,FALSE)))),IF((AND(COUNTA(L219:N219)=1,N219&gt;0)),N219*T219*IF(S219=0,0,IF(S219="Количество в месяц",1,IF(S219="Количество в неделю",4.285,IF(S219="Количество в день",IF(VLOOKUP(D219,'2Рабочее время'!$A$1:$C$50,2,FALSE)&gt;0,VLOOKUP(D219,'2Рабочее время'!$A$1:$C$50,2,FALSE),VLOOKUP(D219,'2Рабочее время'!$A$1:$C$50,3,FALSE)))))),0)))+IF((AND(COUNTA(O219:Q219)=1,O219&gt;0)),O219*60*VLOOKUP(D219,'2Рабочее время'!$A:$L,4,FALSE)*((IF(VLOOKUP(D219,'2Рабочее время'!$A$1:$C$50,2,FALSE)&gt;0,VLOOKUP(D219,'2Рабочее время'!$A$1:$C$50,2,FALSE),VLOOKUP(D219,'2Рабочее время'!$A$1:$C$50,3,FALSE)))),IF((AND(COUNTA(L219:N219)=1,M219&gt;0)),M219*((IF(VLOOKUP(D219,'2Рабочее время'!$A$1:$C$50,2,FALSE)&gt;0,VLOOKUP(D219,'2Рабочее время'!$A$1:$C$50,2,FALSE),VLOOKUP(D219,'2Рабочее время'!$A$1:$C$50,3,FALSE)))),IF((AND(COUNTA(O219:Q219)=1,P219&gt;0)),P219*((IF(VLOOKUP(D219,'2Рабочее время'!$A$1:$C$50,2,FALSE)&gt;0,VLOOKUP(D219,'2Рабочее время'!$A$1:$C$50,2,FALSE),VLOOKUP(D219,'2Рабочее время'!$A$1:$C$50,3,FALSE)))),IF((AND(COUNTA(O219:Q219)=1,Q219&gt;0)),Q219*T219*IF(S219=0,0,IF(S219="Количество в месяц",1,IF(S219="Количество в неделю",4.285,IF(S219="Количество в день",IF(VLOOKUP(D219,'2Рабочее время'!$A$1:$C$50,2,FALSE)&gt;0,VLOOKUP(D219,'2Рабочее время'!$A$1:$C$50,2,FALSE),VLOOKUP(D219,'2Рабочее время'!$A$1:$C$50,3,FALSE)))))),0))))))</f>
        <v>0</v>
      </c>
      <c r="S219" s="91" t="s">
        <v>4</v>
      </c>
      <c r="T219" s="91"/>
      <c r="U219" s="39">
        <v>1</v>
      </c>
      <c r="V219" s="17">
        <f t="shared" si="11"/>
        <v>0</v>
      </c>
      <c r="W219" s="17">
        <f t="shared" si="13"/>
        <v>0</v>
      </c>
    </row>
    <row r="220" spans="4:23" ht="37.5" x14ac:dyDescent="0.25">
      <c r="D220" s="27"/>
      <c r="E220" s="44"/>
      <c r="F220" s="87"/>
      <c r="G220" s="83"/>
      <c r="H220" s="27"/>
      <c r="I220" s="27"/>
      <c r="J220" s="27"/>
      <c r="K220" s="17">
        <f t="shared" si="12"/>
        <v>0</v>
      </c>
      <c r="L220" s="88"/>
      <c r="M220" s="72"/>
      <c r="N220" s="72"/>
      <c r="O220" s="90"/>
      <c r="P220" s="72"/>
      <c r="Q220" s="72"/>
      <c r="R220" s="81">
        <f>IF(OR(COUNTA(L220:N220)&gt;=2,COUNTA(O220:Q220)&gt;=2),"ошибка",(IF((AND(COUNTA(L220:N220)=1,L220&gt;0)),L220*60*VLOOKUP(D220,'2Рабочее время'!$A:$L,4,FALSE)*((IF(VLOOKUP(D220,'2Рабочее время'!$A$1:$C$50,2,FALSE)&gt;0,VLOOKUP(D220,'2Рабочее время'!$A$1:$C$50,2,FALSE),VLOOKUP(D220,'2Рабочее время'!$A$1:$C$50,3,FALSE)))),IF((AND(COUNTA(L220:N220)=1,M220&gt;0)),M220*((IF(VLOOKUP(D220,'2Рабочее время'!$A$1:$C$50,2,FALSE)&gt;0,VLOOKUP(D220,'2Рабочее время'!$A$1:$C$50,2,FALSE),VLOOKUP(D220,'2Рабочее время'!$A$1:$C$50,3,FALSE)))),IF((AND(COUNTA(L220:N220)=1,N220&gt;0)),N220*T220*IF(S220=0,0,IF(S220="Количество в месяц",1,IF(S220="Количество в неделю",4.285,IF(S220="Количество в день",IF(VLOOKUP(D220,'2Рабочее время'!$A$1:$C$50,2,FALSE)&gt;0,VLOOKUP(D220,'2Рабочее время'!$A$1:$C$50,2,FALSE),VLOOKUP(D220,'2Рабочее время'!$A$1:$C$50,3,FALSE)))))),0)))+IF((AND(COUNTA(O220:Q220)=1,O220&gt;0)),O220*60*VLOOKUP(D220,'2Рабочее время'!$A:$L,4,FALSE)*((IF(VLOOKUP(D220,'2Рабочее время'!$A$1:$C$50,2,FALSE)&gt;0,VLOOKUP(D220,'2Рабочее время'!$A$1:$C$50,2,FALSE),VLOOKUP(D220,'2Рабочее время'!$A$1:$C$50,3,FALSE)))),IF((AND(COUNTA(L220:N220)=1,M220&gt;0)),M220*((IF(VLOOKUP(D220,'2Рабочее время'!$A$1:$C$50,2,FALSE)&gt;0,VLOOKUP(D220,'2Рабочее время'!$A$1:$C$50,2,FALSE),VLOOKUP(D220,'2Рабочее время'!$A$1:$C$50,3,FALSE)))),IF((AND(COUNTA(O220:Q220)=1,P220&gt;0)),P220*((IF(VLOOKUP(D220,'2Рабочее время'!$A$1:$C$50,2,FALSE)&gt;0,VLOOKUP(D220,'2Рабочее время'!$A$1:$C$50,2,FALSE),VLOOKUP(D220,'2Рабочее время'!$A$1:$C$50,3,FALSE)))),IF((AND(COUNTA(O220:Q220)=1,Q220&gt;0)),Q220*T220*IF(S220=0,0,IF(S220="Количество в месяц",1,IF(S220="Количество в неделю",4.285,IF(S220="Количество в день",IF(VLOOKUP(D220,'2Рабочее время'!$A$1:$C$50,2,FALSE)&gt;0,VLOOKUP(D220,'2Рабочее время'!$A$1:$C$50,2,FALSE),VLOOKUP(D220,'2Рабочее время'!$A$1:$C$50,3,FALSE)))))),0))))))</f>
        <v>0</v>
      </c>
      <c r="S220" s="91" t="s">
        <v>4</v>
      </c>
      <c r="T220" s="91"/>
      <c r="U220" s="39">
        <v>1</v>
      </c>
      <c r="V220" s="17">
        <f t="shared" si="11"/>
        <v>0</v>
      </c>
      <c r="W220" s="17">
        <f t="shared" si="13"/>
        <v>0</v>
      </c>
    </row>
    <row r="221" spans="4:23" ht="37.5" x14ac:dyDescent="0.25">
      <c r="D221" s="27"/>
      <c r="E221" s="44"/>
      <c r="F221" s="87"/>
      <c r="G221" s="83"/>
      <c r="H221" s="27"/>
      <c r="I221" s="27"/>
      <c r="J221" s="27"/>
      <c r="K221" s="17">
        <f t="shared" si="12"/>
        <v>0</v>
      </c>
      <c r="L221" s="88"/>
      <c r="M221" s="72"/>
      <c r="N221" s="72"/>
      <c r="O221" s="90"/>
      <c r="P221" s="72"/>
      <c r="Q221" s="72"/>
      <c r="R221" s="81">
        <f>IF(OR(COUNTA(L221:N221)&gt;=2,COUNTA(O221:Q221)&gt;=2),"ошибка",(IF((AND(COUNTA(L221:N221)=1,L221&gt;0)),L221*60*VLOOKUP(D221,'2Рабочее время'!$A:$L,4,FALSE)*((IF(VLOOKUP(D221,'2Рабочее время'!$A$1:$C$50,2,FALSE)&gt;0,VLOOKUP(D221,'2Рабочее время'!$A$1:$C$50,2,FALSE),VLOOKUP(D221,'2Рабочее время'!$A$1:$C$50,3,FALSE)))),IF((AND(COUNTA(L221:N221)=1,M221&gt;0)),M221*((IF(VLOOKUP(D221,'2Рабочее время'!$A$1:$C$50,2,FALSE)&gt;0,VLOOKUP(D221,'2Рабочее время'!$A$1:$C$50,2,FALSE),VLOOKUP(D221,'2Рабочее время'!$A$1:$C$50,3,FALSE)))),IF((AND(COUNTA(L221:N221)=1,N221&gt;0)),N221*T221*IF(S221=0,0,IF(S221="Количество в месяц",1,IF(S221="Количество в неделю",4.285,IF(S221="Количество в день",IF(VLOOKUP(D221,'2Рабочее время'!$A$1:$C$50,2,FALSE)&gt;0,VLOOKUP(D221,'2Рабочее время'!$A$1:$C$50,2,FALSE),VLOOKUP(D221,'2Рабочее время'!$A$1:$C$50,3,FALSE)))))),0)))+IF((AND(COUNTA(O221:Q221)=1,O221&gt;0)),O221*60*VLOOKUP(D221,'2Рабочее время'!$A:$L,4,FALSE)*((IF(VLOOKUP(D221,'2Рабочее время'!$A$1:$C$50,2,FALSE)&gt;0,VLOOKUP(D221,'2Рабочее время'!$A$1:$C$50,2,FALSE),VLOOKUP(D221,'2Рабочее время'!$A$1:$C$50,3,FALSE)))),IF((AND(COUNTA(L221:N221)=1,M221&gt;0)),M221*((IF(VLOOKUP(D221,'2Рабочее время'!$A$1:$C$50,2,FALSE)&gt;0,VLOOKUP(D221,'2Рабочее время'!$A$1:$C$50,2,FALSE),VLOOKUP(D221,'2Рабочее время'!$A$1:$C$50,3,FALSE)))),IF((AND(COUNTA(O221:Q221)=1,P221&gt;0)),P221*((IF(VLOOKUP(D221,'2Рабочее время'!$A$1:$C$50,2,FALSE)&gt;0,VLOOKUP(D221,'2Рабочее время'!$A$1:$C$50,2,FALSE),VLOOKUP(D221,'2Рабочее время'!$A$1:$C$50,3,FALSE)))),IF((AND(COUNTA(O221:Q221)=1,Q221&gt;0)),Q221*T221*IF(S221=0,0,IF(S221="Количество в месяц",1,IF(S221="Количество в неделю",4.285,IF(S221="Количество в день",IF(VLOOKUP(D221,'2Рабочее время'!$A$1:$C$50,2,FALSE)&gt;0,VLOOKUP(D221,'2Рабочее время'!$A$1:$C$50,2,FALSE),VLOOKUP(D221,'2Рабочее время'!$A$1:$C$50,3,FALSE)))))),0))))))</f>
        <v>0</v>
      </c>
      <c r="S221" s="91" t="s">
        <v>4</v>
      </c>
      <c r="T221" s="91"/>
      <c r="U221" s="39">
        <v>1</v>
      </c>
      <c r="V221" s="17">
        <f t="shared" si="11"/>
        <v>0</v>
      </c>
      <c r="W221" s="17">
        <f t="shared" si="13"/>
        <v>0</v>
      </c>
    </row>
    <row r="222" spans="4:23" ht="37.5" x14ac:dyDescent="0.25">
      <c r="D222" s="27"/>
      <c r="E222" s="44"/>
      <c r="F222" s="87"/>
      <c r="G222" s="83"/>
      <c r="H222" s="27"/>
      <c r="I222" s="27"/>
      <c r="J222" s="27"/>
      <c r="K222" s="17">
        <f t="shared" si="12"/>
        <v>0</v>
      </c>
      <c r="L222" s="88"/>
      <c r="M222" s="72"/>
      <c r="N222" s="72"/>
      <c r="O222" s="90"/>
      <c r="P222" s="72"/>
      <c r="Q222" s="72"/>
      <c r="R222" s="81">
        <f>IF(OR(COUNTA(L222:N222)&gt;=2,COUNTA(O222:Q222)&gt;=2),"ошибка",(IF((AND(COUNTA(L222:N222)=1,L222&gt;0)),L222*60*VLOOKUP(D222,'2Рабочее время'!$A:$L,4,FALSE)*((IF(VLOOKUP(D222,'2Рабочее время'!$A$1:$C$50,2,FALSE)&gt;0,VLOOKUP(D222,'2Рабочее время'!$A$1:$C$50,2,FALSE),VLOOKUP(D222,'2Рабочее время'!$A$1:$C$50,3,FALSE)))),IF((AND(COUNTA(L222:N222)=1,M222&gt;0)),M222*((IF(VLOOKUP(D222,'2Рабочее время'!$A$1:$C$50,2,FALSE)&gt;0,VLOOKUP(D222,'2Рабочее время'!$A$1:$C$50,2,FALSE),VLOOKUP(D222,'2Рабочее время'!$A$1:$C$50,3,FALSE)))),IF((AND(COUNTA(L222:N222)=1,N222&gt;0)),N222*T222*IF(S222=0,0,IF(S222="Количество в месяц",1,IF(S222="Количество в неделю",4.285,IF(S222="Количество в день",IF(VLOOKUP(D222,'2Рабочее время'!$A$1:$C$50,2,FALSE)&gt;0,VLOOKUP(D222,'2Рабочее время'!$A$1:$C$50,2,FALSE),VLOOKUP(D222,'2Рабочее время'!$A$1:$C$50,3,FALSE)))))),0)))+IF((AND(COUNTA(O222:Q222)=1,O222&gt;0)),O222*60*VLOOKUP(D222,'2Рабочее время'!$A:$L,4,FALSE)*((IF(VLOOKUP(D222,'2Рабочее время'!$A$1:$C$50,2,FALSE)&gt;0,VLOOKUP(D222,'2Рабочее время'!$A$1:$C$50,2,FALSE),VLOOKUP(D222,'2Рабочее время'!$A$1:$C$50,3,FALSE)))),IF((AND(COUNTA(L222:N222)=1,M222&gt;0)),M222*((IF(VLOOKUP(D222,'2Рабочее время'!$A$1:$C$50,2,FALSE)&gt;0,VLOOKUP(D222,'2Рабочее время'!$A$1:$C$50,2,FALSE),VLOOKUP(D222,'2Рабочее время'!$A$1:$C$50,3,FALSE)))),IF((AND(COUNTA(O222:Q222)=1,P222&gt;0)),P222*((IF(VLOOKUP(D222,'2Рабочее время'!$A$1:$C$50,2,FALSE)&gt;0,VLOOKUP(D222,'2Рабочее время'!$A$1:$C$50,2,FALSE),VLOOKUP(D222,'2Рабочее время'!$A$1:$C$50,3,FALSE)))),IF((AND(COUNTA(O222:Q222)=1,Q222&gt;0)),Q222*T222*IF(S222=0,0,IF(S222="Количество в месяц",1,IF(S222="Количество в неделю",4.285,IF(S222="Количество в день",IF(VLOOKUP(D222,'2Рабочее время'!$A$1:$C$50,2,FALSE)&gt;0,VLOOKUP(D222,'2Рабочее время'!$A$1:$C$50,2,FALSE),VLOOKUP(D222,'2Рабочее время'!$A$1:$C$50,3,FALSE)))))),0))))))</f>
        <v>0</v>
      </c>
      <c r="S222" s="91" t="s">
        <v>4</v>
      </c>
      <c r="T222" s="91"/>
      <c r="U222" s="39">
        <v>1</v>
      </c>
      <c r="V222" s="17">
        <f t="shared" si="11"/>
        <v>0</v>
      </c>
      <c r="W222" s="17">
        <f t="shared" si="13"/>
        <v>0</v>
      </c>
    </row>
    <row r="223" spans="4:23" ht="37.5" x14ac:dyDescent="0.25">
      <c r="D223" s="27"/>
      <c r="E223" s="44"/>
      <c r="F223" s="87"/>
      <c r="G223" s="83"/>
      <c r="H223" s="27"/>
      <c r="I223" s="27"/>
      <c r="J223" s="27"/>
      <c r="K223" s="17">
        <f t="shared" si="12"/>
        <v>0</v>
      </c>
      <c r="L223" s="88"/>
      <c r="M223" s="72"/>
      <c r="N223" s="72"/>
      <c r="O223" s="90"/>
      <c r="P223" s="72"/>
      <c r="Q223" s="72"/>
      <c r="R223" s="81">
        <f>IF(OR(COUNTA(L223:N223)&gt;=2,COUNTA(O223:Q223)&gt;=2),"ошибка",(IF((AND(COUNTA(L223:N223)=1,L223&gt;0)),L223*60*VLOOKUP(D223,'2Рабочее время'!$A:$L,4,FALSE)*((IF(VLOOKUP(D223,'2Рабочее время'!$A$1:$C$50,2,FALSE)&gt;0,VLOOKUP(D223,'2Рабочее время'!$A$1:$C$50,2,FALSE),VLOOKUP(D223,'2Рабочее время'!$A$1:$C$50,3,FALSE)))),IF((AND(COUNTA(L223:N223)=1,M223&gt;0)),M223*((IF(VLOOKUP(D223,'2Рабочее время'!$A$1:$C$50,2,FALSE)&gt;0,VLOOKUP(D223,'2Рабочее время'!$A$1:$C$50,2,FALSE),VLOOKUP(D223,'2Рабочее время'!$A$1:$C$50,3,FALSE)))),IF((AND(COUNTA(L223:N223)=1,N223&gt;0)),N223*T223*IF(S223=0,0,IF(S223="Количество в месяц",1,IF(S223="Количество в неделю",4.285,IF(S223="Количество в день",IF(VLOOKUP(D223,'2Рабочее время'!$A$1:$C$50,2,FALSE)&gt;0,VLOOKUP(D223,'2Рабочее время'!$A$1:$C$50,2,FALSE),VLOOKUP(D223,'2Рабочее время'!$A$1:$C$50,3,FALSE)))))),0)))+IF((AND(COUNTA(O223:Q223)=1,O223&gt;0)),O223*60*VLOOKUP(D223,'2Рабочее время'!$A:$L,4,FALSE)*((IF(VLOOKUP(D223,'2Рабочее время'!$A$1:$C$50,2,FALSE)&gt;0,VLOOKUP(D223,'2Рабочее время'!$A$1:$C$50,2,FALSE),VLOOKUP(D223,'2Рабочее время'!$A$1:$C$50,3,FALSE)))),IF((AND(COUNTA(L223:N223)=1,M223&gt;0)),M223*((IF(VLOOKUP(D223,'2Рабочее время'!$A$1:$C$50,2,FALSE)&gt;0,VLOOKUP(D223,'2Рабочее время'!$A$1:$C$50,2,FALSE),VLOOKUP(D223,'2Рабочее время'!$A$1:$C$50,3,FALSE)))),IF((AND(COUNTA(O223:Q223)=1,P223&gt;0)),P223*((IF(VLOOKUP(D223,'2Рабочее время'!$A$1:$C$50,2,FALSE)&gt;0,VLOOKUP(D223,'2Рабочее время'!$A$1:$C$50,2,FALSE),VLOOKUP(D223,'2Рабочее время'!$A$1:$C$50,3,FALSE)))),IF((AND(COUNTA(O223:Q223)=1,Q223&gt;0)),Q223*T223*IF(S223=0,0,IF(S223="Количество в месяц",1,IF(S223="Количество в неделю",4.285,IF(S223="Количество в день",IF(VLOOKUP(D223,'2Рабочее время'!$A$1:$C$50,2,FALSE)&gt;0,VLOOKUP(D223,'2Рабочее время'!$A$1:$C$50,2,FALSE),VLOOKUP(D223,'2Рабочее время'!$A$1:$C$50,3,FALSE)))))),0))))))</f>
        <v>0</v>
      </c>
      <c r="S223" s="91" t="s">
        <v>4</v>
      </c>
      <c r="T223" s="91"/>
      <c r="U223" s="39">
        <v>1</v>
      </c>
      <c r="V223" s="17">
        <f t="shared" si="11"/>
        <v>0</v>
      </c>
      <c r="W223" s="17">
        <f t="shared" si="13"/>
        <v>0</v>
      </c>
    </row>
    <row r="224" spans="4:23" ht="37.5" x14ac:dyDescent="0.25">
      <c r="D224" s="27"/>
      <c r="E224" s="44"/>
      <c r="F224" s="87"/>
      <c r="G224" s="83"/>
      <c r="H224" s="27"/>
      <c r="I224" s="27"/>
      <c r="J224" s="27"/>
      <c r="K224" s="17">
        <f t="shared" si="12"/>
        <v>0</v>
      </c>
      <c r="L224" s="88"/>
      <c r="M224" s="72"/>
      <c r="N224" s="72"/>
      <c r="O224" s="90"/>
      <c r="P224" s="72"/>
      <c r="Q224" s="72"/>
      <c r="R224" s="81">
        <f>IF(OR(COUNTA(L224:N224)&gt;=2,COUNTA(O224:Q224)&gt;=2),"ошибка",(IF((AND(COUNTA(L224:N224)=1,L224&gt;0)),L224*60*VLOOKUP(D224,'2Рабочее время'!$A:$L,4,FALSE)*((IF(VLOOKUP(D224,'2Рабочее время'!$A$1:$C$50,2,FALSE)&gt;0,VLOOKUP(D224,'2Рабочее время'!$A$1:$C$50,2,FALSE),VLOOKUP(D224,'2Рабочее время'!$A$1:$C$50,3,FALSE)))),IF((AND(COUNTA(L224:N224)=1,M224&gt;0)),M224*((IF(VLOOKUP(D224,'2Рабочее время'!$A$1:$C$50,2,FALSE)&gt;0,VLOOKUP(D224,'2Рабочее время'!$A$1:$C$50,2,FALSE),VLOOKUP(D224,'2Рабочее время'!$A$1:$C$50,3,FALSE)))),IF((AND(COUNTA(L224:N224)=1,N224&gt;0)),N224*T224*IF(S224=0,0,IF(S224="Количество в месяц",1,IF(S224="Количество в неделю",4.285,IF(S224="Количество в день",IF(VLOOKUP(D224,'2Рабочее время'!$A$1:$C$50,2,FALSE)&gt;0,VLOOKUP(D224,'2Рабочее время'!$A$1:$C$50,2,FALSE),VLOOKUP(D224,'2Рабочее время'!$A$1:$C$50,3,FALSE)))))),0)))+IF((AND(COUNTA(O224:Q224)=1,O224&gt;0)),O224*60*VLOOKUP(D224,'2Рабочее время'!$A:$L,4,FALSE)*((IF(VLOOKUP(D224,'2Рабочее время'!$A$1:$C$50,2,FALSE)&gt;0,VLOOKUP(D224,'2Рабочее время'!$A$1:$C$50,2,FALSE),VLOOKUP(D224,'2Рабочее время'!$A$1:$C$50,3,FALSE)))),IF((AND(COUNTA(L224:N224)=1,M224&gt;0)),M224*((IF(VLOOKUP(D224,'2Рабочее время'!$A$1:$C$50,2,FALSE)&gt;0,VLOOKUP(D224,'2Рабочее время'!$A$1:$C$50,2,FALSE),VLOOKUP(D224,'2Рабочее время'!$A$1:$C$50,3,FALSE)))),IF((AND(COUNTA(O224:Q224)=1,P224&gt;0)),P224*((IF(VLOOKUP(D224,'2Рабочее время'!$A$1:$C$50,2,FALSE)&gt;0,VLOOKUP(D224,'2Рабочее время'!$A$1:$C$50,2,FALSE),VLOOKUP(D224,'2Рабочее время'!$A$1:$C$50,3,FALSE)))),IF((AND(COUNTA(O224:Q224)=1,Q224&gt;0)),Q224*T224*IF(S224=0,0,IF(S224="Количество в месяц",1,IF(S224="Количество в неделю",4.285,IF(S224="Количество в день",IF(VLOOKUP(D224,'2Рабочее время'!$A$1:$C$50,2,FALSE)&gt;0,VLOOKUP(D224,'2Рабочее время'!$A$1:$C$50,2,FALSE),VLOOKUP(D224,'2Рабочее время'!$A$1:$C$50,3,FALSE)))))),0))))))</f>
        <v>0</v>
      </c>
      <c r="S224" s="91" t="s">
        <v>4</v>
      </c>
      <c r="T224" s="91"/>
      <c r="U224" s="39">
        <v>1</v>
      </c>
      <c r="V224" s="17">
        <f t="shared" si="11"/>
        <v>0</v>
      </c>
      <c r="W224" s="17">
        <f t="shared" si="13"/>
        <v>0</v>
      </c>
    </row>
    <row r="225" spans="4:23" ht="37.5" x14ac:dyDescent="0.25">
      <c r="D225" s="27"/>
      <c r="E225" s="44"/>
      <c r="F225" s="83"/>
      <c r="G225" s="83"/>
      <c r="H225" s="27"/>
      <c r="I225" s="27"/>
      <c r="J225" s="27"/>
      <c r="K225" s="17">
        <f t="shared" si="12"/>
        <v>0</v>
      </c>
      <c r="L225" s="88"/>
      <c r="M225" s="72"/>
      <c r="N225" s="72"/>
      <c r="O225" s="90"/>
      <c r="P225" s="72"/>
      <c r="Q225" s="72"/>
      <c r="R225" s="81">
        <f>IF(OR(COUNTA(L225:N225)&gt;=2,COUNTA(O225:Q225)&gt;=2),"ошибка",(IF((AND(COUNTA(L225:N225)=1,L225&gt;0)),L225*60*VLOOKUP(D225,'2Рабочее время'!$A:$L,4,FALSE)*((IF(VLOOKUP(D225,'2Рабочее время'!$A$1:$C$50,2,FALSE)&gt;0,VLOOKUP(D225,'2Рабочее время'!$A$1:$C$50,2,FALSE),VLOOKUP(D225,'2Рабочее время'!$A$1:$C$50,3,FALSE)))),IF((AND(COUNTA(L225:N225)=1,M225&gt;0)),M225*((IF(VLOOKUP(D225,'2Рабочее время'!$A$1:$C$50,2,FALSE)&gt;0,VLOOKUP(D225,'2Рабочее время'!$A$1:$C$50,2,FALSE),VLOOKUP(D225,'2Рабочее время'!$A$1:$C$50,3,FALSE)))),IF((AND(COUNTA(L225:N225)=1,N225&gt;0)),N225*T225*IF(S225=0,0,IF(S225="Количество в месяц",1,IF(S225="Количество в неделю",4.285,IF(S225="Количество в день",IF(VLOOKUP(D225,'2Рабочее время'!$A$1:$C$50,2,FALSE)&gt;0,VLOOKUP(D225,'2Рабочее время'!$A$1:$C$50,2,FALSE),VLOOKUP(D225,'2Рабочее время'!$A$1:$C$50,3,FALSE)))))),0)))+IF((AND(COUNTA(O225:Q225)=1,O225&gt;0)),O225*60*VLOOKUP(D225,'2Рабочее время'!$A:$L,4,FALSE)*((IF(VLOOKUP(D225,'2Рабочее время'!$A$1:$C$50,2,FALSE)&gt;0,VLOOKUP(D225,'2Рабочее время'!$A$1:$C$50,2,FALSE),VLOOKUP(D225,'2Рабочее время'!$A$1:$C$50,3,FALSE)))),IF((AND(COUNTA(L225:N225)=1,M225&gt;0)),M225*((IF(VLOOKUP(D225,'2Рабочее время'!$A$1:$C$50,2,FALSE)&gt;0,VLOOKUP(D225,'2Рабочее время'!$A$1:$C$50,2,FALSE),VLOOKUP(D225,'2Рабочее время'!$A$1:$C$50,3,FALSE)))),IF((AND(COUNTA(O225:Q225)=1,P225&gt;0)),P225*((IF(VLOOKUP(D225,'2Рабочее время'!$A$1:$C$50,2,FALSE)&gt;0,VLOOKUP(D225,'2Рабочее время'!$A$1:$C$50,2,FALSE),VLOOKUP(D225,'2Рабочее время'!$A$1:$C$50,3,FALSE)))),IF((AND(COUNTA(O225:Q225)=1,Q225&gt;0)),Q225*T225*IF(S225=0,0,IF(S225="Количество в месяц",1,IF(S225="Количество в неделю",4.285,IF(S225="Количество в день",IF(VLOOKUP(D225,'2Рабочее время'!$A$1:$C$50,2,FALSE)&gt;0,VLOOKUP(D225,'2Рабочее время'!$A$1:$C$50,2,FALSE),VLOOKUP(D225,'2Рабочее время'!$A$1:$C$50,3,FALSE)))))),0))))))</f>
        <v>0</v>
      </c>
      <c r="S225" s="91" t="s">
        <v>4</v>
      </c>
      <c r="T225" s="91"/>
      <c r="U225" s="39">
        <v>1</v>
      </c>
      <c r="V225" s="17">
        <f t="shared" si="11"/>
        <v>0</v>
      </c>
      <c r="W225" s="17">
        <f t="shared" si="13"/>
        <v>0</v>
      </c>
    </row>
    <row r="226" spans="4:23" ht="37.5" x14ac:dyDescent="0.25">
      <c r="D226" s="27"/>
      <c r="E226" s="44"/>
      <c r="F226" s="83"/>
      <c r="G226" s="85"/>
      <c r="H226" s="27"/>
      <c r="I226" s="27"/>
      <c r="J226" s="27"/>
      <c r="K226" s="17">
        <f t="shared" si="12"/>
        <v>0</v>
      </c>
      <c r="L226" s="88"/>
      <c r="M226" s="72"/>
      <c r="N226" s="72"/>
      <c r="O226" s="90"/>
      <c r="P226" s="72"/>
      <c r="Q226" s="72"/>
      <c r="R226" s="81">
        <f>IF(OR(COUNTA(L226:N226)&gt;=2,COUNTA(O226:Q226)&gt;=2),"ошибка",(IF((AND(COUNTA(L226:N226)=1,L226&gt;0)),L226*60*VLOOKUP(D226,'2Рабочее время'!$A:$L,4,FALSE)*((IF(VLOOKUP(D226,'2Рабочее время'!$A$1:$C$50,2,FALSE)&gt;0,VLOOKUP(D226,'2Рабочее время'!$A$1:$C$50,2,FALSE),VLOOKUP(D226,'2Рабочее время'!$A$1:$C$50,3,FALSE)))),IF((AND(COUNTA(L226:N226)=1,M226&gt;0)),M226*((IF(VLOOKUP(D226,'2Рабочее время'!$A$1:$C$50,2,FALSE)&gt;0,VLOOKUP(D226,'2Рабочее время'!$A$1:$C$50,2,FALSE),VLOOKUP(D226,'2Рабочее время'!$A$1:$C$50,3,FALSE)))),IF((AND(COUNTA(L226:N226)=1,N226&gt;0)),N226*T226*IF(S226=0,0,IF(S226="Количество в месяц",1,IF(S226="Количество в неделю",4.285,IF(S226="Количество в день",IF(VLOOKUP(D226,'2Рабочее время'!$A$1:$C$50,2,FALSE)&gt;0,VLOOKUP(D226,'2Рабочее время'!$A$1:$C$50,2,FALSE),VLOOKUP(D226,'2Рабочее время'!$A$1:$C$50,3,FALSE)))))),0)))+IF((AND(COUNTA(O226:Q226)=1,O226&gt;0)),O226*60*VLOOKUP(D226,'2Рабочее время'!$A:$L,4,FALSE)*((IF(VLOOKUP(D226,'2Рабочее время'!$A$1:$C$50,2,FALSE)&gt;0,VLOOKUP(D226,'2Рабочее время'!$A$1:$C$50,2,FALSE),VLOOKUP(D226,'2Рабочее время'!$A$1:$C$50,3,FALSE)))),IF((AND(COUNTA(L226:N226)=1,M226&gt;0)),M226*((IF(VLOOKUP(D226,'2Рабочее время'!$A$1:$C$50,2,FALSE)&gt;0,VLOOKUP(D226,'2Рабочее время'!$A$1:$C$50,2,FALSE),VLOOKUP(D226,'2Рабочее время'!$A$1:$C$50,3,FALSE)))),IF((AND(COUNTA(O226:Q226)=1,P226&gt;0)),P226*((IF(VLOOKUP(D226,'2Рабочее время'!$A$1:$C$50,2,FALSE)&gt;0,VLOOKUP(D226,'2Рабочее время'!$A$1:$C$50,2,FALSE),VLOOKUP(D226,'2Рабочее время'!$A$1:$C$50,3,FALSE)))),IF((AND(COUNTA(O226:Q226)=1,Q226&gt;0)),Q226*T226*IF(S226=0,0,IF(S226="Количество в месяц",1,IF(S226="Количество в неделю",4.285,IF(S226="Количество в день",IF(VLOOKUP(D226,'2Рабочее время'!$A$1:$C$50,2,FALSE)&gt;0,VLOOKUP(D226,'2Рабочее время'!$A$1:$C$50,2,FALSE),VLOOKUP(D226,'2Рабочее время'!$A$1:$C$50,3,FALSE)))))),0))))))</f>
        <v>0</v>
      </c>
      <c r="S226" s="91" t="s">
        <v>22</v>
      </c>
      <c r="T226" s="91"/>
      <c r="U226" s="39">
        <v>1</v>
      </c>
      <c r="V226" s="17">
        <f t="shared" si="11"/>
        <v>0</v>
      </c>
      <c r="W226" s="17">
        <f t="shared" si="13"/>
        <v>0</v>
      </c>
    </row>
    <row r="227" spans="4:23" ht="37.5" x14ac:dyDescent="0.25">
      <c r="D227" s="27"/>
      <c r="E227" s="44"/>
      <c r="F227" s="83"/>
      <c r="G227" s="83"/>
      <c r="H227" s="27"/>
      <c r="I227" s="27"/>
      <c r="J227" s="27"/>
      <c r="K227" s="17">
        <f t="shared" si="12"/>
        <v>0</v>
      </c>
      <c r="L227" s="88"/>
      <c r="M227" s="72"/>
      <c r="N227" s="72"/>
      <c r="O227" s="90"/>
      <c r="P227" s="72"/>
      <c r="Q227" s="72"/>
      <c r="R227" s="81">
        <f>IF(OR(COUNTA(L227:N227)&gt;=2,COUNTA(O227:Q227)&gt;=2),"ошибка",(IF((AND(COUNTA(L227:N227)=1,L227&gt;0)),L227*60*VLOOKUP(D227,'2Рабочее время'!$A:$L,4,FALSE)*((IF(VLOOKUP(D227,'2Рабочее время'!$A$1:$C$50,2,FALSE)&gt;0,VLOOKUP(D227,'2Рабочее время'!$A$1:$C$50,2,FALSE),VLOOKUP(D227,'2Рабочее время'!$A$1:$C$50,3,FALSE)))),IF((AND(COUNTA(L227:N227)=1,M227&gt;0)),M227*((IF(VLOOKUP(D227,'2Рабочее время'!$A$1:$C$50,2,FALSE)&gt;0,VLOOKUP(D227,'2Рабочее время'!$A$1:$C$50,2,FALSE),VLOOKUP(D227,'2Рабочее время'!$A$1:$C$50,3,FALSE)))),IF((AND(COUNTA(L227:N227)=1,N227&gt;0)),N227*T227*IF(S227=0,0,IF(S227="Количество в месяц",1,IF(S227="Количество в неделю",4.285,IF(S227="Количество в день",IF(VLOOKUP(D227,'2Рабочее время'!$A$1:$C$50,2,FALSE)&gt;0,VLOOKUP(D227,'2Рабочее время'!$A$1:$C$50,2,FALSE),VLOOKUP(D227,'2Рабочее время'!$A$1:$C$50,3,FALSE)))))),0)))+IF((AND(COUNTA(O227:Q227)=1,O227&gt;0)),O227*60*VLOOKUP(D227,'2Рабочее время'!$A:$L,4,FALSE)*((IF(VLOOKUP(D227,'2Рабочее время'!$A$1:$C$50,2,FALSE)&gt;0,VLOOKUP(D227,'2Рабочее время'!$A$1:$C$50,2,FALSE),VLOOKUP(D227,'2Рабочее время'!$A$1:$C$50,3,FALSE)))),IF((AND(COUNTA(L227:N227)=1,M227&gt;0)),M227*((IF(VLOOKUP(D227,'2Рабочее время'!$A$1:$C$50,2,FALSE)&gt;0,VLOOKUP(D227,'2Рабочее время'!$A$1:$C$50,2,FALSE),VLOOKUP(D227,'2Рабочее время'!$A$1:$C$50,3,FALSE)))),IF((AND(COUNTA(O227:Q227)=1,P227&gt;0)),P227*((IF(VLOOKUP(D227,'2Рабочее время'!$A$1:$C$50,2,FALSE)&gt;0,VLOOKUP(D227,'2Рабочее время'!$A$1:$C$50,2,FALSE),VLOOKUP(D227,'2Рабочее время'!$A$1:$C$50,3,FALSE)))),IF((AND(COUNTA(O227:Q227)=1,Q227&gt;0)),Q227*T227*IF(S227=0,0,IF(S227="Количество в месяц",1,IF(S227="Количество в неделю",4.285,IF(S227="Количество в день",IF(VLOOKUP(D227,'2Рабочее время'!$A$1:$C$50,2,FALSE)&gt;0,VLOOKUP(D227,'2Рабочее время'!$A$1:$C$50,2,FALSE),VLOOKUP(D227,'2Рабочее время'!$A$1:$C$50,3,FALSE)))))),0))))))</f>
        <v>0</v>
      </c>
      <c r="S227" s="91" t="s">
        <v>22</v>
      </c>
      <c r="T227" s="91"/>
      <c r="U227" s="39">
        <v>1</v>
      </c>
      <c r="V227" s="17">
        <f t="shared" si="11"/>
        <v>0</v>
      </c>
      <c r="W227" s="17">
        <f t="shared" si="13"/>
        <v>0</v>
      </c>
    </row>
    <row r="228" spans="4:23" ht="37.5" x14ac:dyDescent="0.25">
      <c r="D228" s="27"/>
      <c r="E228" s="44"/>
      <c r="F228" s="83"/>
      <c r="G228" s="83"/>
      <c r="H228" s="27"/>
      <c r="I228" s="27"/>
      <c r="J228" s="27"/>
      <c r="K228" s="17">
        <f t="shared" si="12"/>
        <v>0</v>
      </c>
      <c r="L228" s="88"/>
      <c r="M228" s="72"/>
      <c r="N228" s="72"/>
      <c r="O228" s="90"/>
      <c r="P228" s="72"/>
      <c r="Q228" s="72"/>
      <c r="R228" s="81">
        <f>IF(OR(COUNTA(L228:N228)&gt;=2,COUNTA(O228:Q228)&gt;=2),"ошибка",(IF((AND(COUNTA(L228:N228)=1,L228&gt;0)),L228*60*VLOOKUP(D228,'2Рабочее время'!$A:$L,4,FALSE)*((IF(VLOOKUP(D228,'2Рабочее время'!$A$1:$C$50,2,FALSE)&gt;0,VLOOKUP(D228,'2Рабочее время'!$A$1:$C$50,2,FALSE),VLOOKUP(D228,'2Рабочее время'!$A$1:$C$50,3,FALSE)))),IF((AND(COUNTA(L228:N228)=1,M228&gt;0)),M228*((IF(VLOOKUP(D228,'2Рабочее время'!$A$1:$C$50,2,FALSE)&gt;0,VLOOKUP(D228,'2Рабочее время'!$A$1:$C$50,2,FALSE),VLOOKUP(D228,'2Рабочее время'!$A$1:$C$50,3,FALSE)))),IF((AND(COUNTA(L228:N228)=1,N228&gt;0)),N228*T228*IF(S228=0,0,IF(S228="Количество в месяц",1,IF(S228="Количество в неделю",4.285,IF(S228="Количество в день",IF(VLOOKUP(D228,'2Рабочее время'!$A$1:$C$50,2,FALSE)&gt;0,VLOOKUP(D228,'2Рабочее время'!$A$1:$C$50,2,FALSE),VLOOKUP(D228,'2Рабочее время'!$A$1:$C$50,3,FALSE)))))),0)))+IF((AND(COUNTA(O228:Q228)=1,O228&gt;0)),O228*60*VLOOKUP(D228,'2Рабочее время'!$A:$L,4,FALSE)*((IF(VLOOKUP(D228,'2Рабочее время'!$A$1:$C$50,2,FALSE)&gt;0,VLOOKUP(D228,'2Рабочее время'!$A$1:$C$50,2,FALSE),VLOOKUP(D228,'2Рабочее время'!$A$1:$C$50,3,FALSE)))),IF((AND(COUNTA(L228:N228)=1,M228&gt;0)),M228*((IF(VLOOKUP(D228,'2Рабочее время'!$A$1:$C$50,2,FALSE)&gt;0,VLOOKUP(D228,'2Рабочее время'!$A$1:$C$50,2,FALSE),VLOOKUP(D228,'2Рабочее время'!$A$1:$C$50,3,FALSE)))),IF((AND(COUNTA(O228:Q228)=1,P228&gt;0)),P228*((IF(VLOOKUP(D228,'2Рабочее время'!$A$1:$C$50,2,FALSE)&gt;0,VLOOKUP(D228,'2Рабочее время'!$A$1:$C$50,2,FALSE),VLOOKUP(D228,'2Рабочее время'!$A$1:$C$50,3,FALSE)))),IF((AND(COUNTA(O228:Q228)=1,Q228&gt;0)),Q228*T228*IF(S228=0,0,IF(S228="Количество в месяц",1,IF(S228="Количество в неделю",4.285,IF(S228="Количество в день",IF(VLOOKUP(D228,'2Рабочее время'!$A$1:$C$50,2,FALSE)&gt;0,VLOOKUP(D228,'2Рабочее время'!$A$1:$C$50,2,FALSE),VLOOKUP(D228,'2Рабочее время'!$A$1:$C$50,3,FALSE)))))),0))))))</f>
        <v>0</v>
      </c>
      <c r="S228" s="91" t="s">
        <v>4</v>
      </c>
      <c r="T228" s="91"/>
      <c r="U228" s="39">
        <v>1</v>
      </c>
      <c r="V228" s="17">
        <f t="shared" si="11"/>
        <v>0</v>
      </c>
      <c r="W228" s="17">
        <f t="shared" si="13"/>
        <v>0</v>
      </c>
    </row>
    <row r="229" spans="4:23" ht="37.5" x14ac:dyDescent="0.25">
      <c r="D229" s="27"/>
      <c r="E229" s="44"/>
      <c r="F229" s="83"/>
      <c r="G229" s="84"/>
      <c r="H229" s="27"/>
      <c r="I229" s="27"/>
      <c r="J229" s="27"/>
      <c r="K229" s="17">
        <f t="shared" si="12"/>
        <v>0</v>
      </c>
      <c r="L229" s="88"/>
      <c r="M229" s="72"/>
      <c r="N229" s="72"/>
      <c r="O229" s="90"/>
      <c r="P229" s="72"/>
      <c r="Q229" s="72"/>
      <c r="R229" s="81">
        <f>IF(OR(COUNTA(L229:N229)&gt;=2,COUNTA(O229:Q229)&gt;=2),"ошибка",(IF((AND(COUNTA(L229:N229)=1,L229&gt;0)),L229*60*VLOOKUP(D229,'2Рабочее время'!$A:$L,4,FALSE)*((IF(VLOOKUP(D229,'2Рабочее время'!$A$1:$C$50,2,FALSE)&gt;0,VLOOKUP(D229,'2Рабочее время'!$A$1:$C$50,2,FALSE),VLOOKUP(D229,'2Рабочее время'!$A$1:$C$50,3,FALSE)))),IF((AND(COUNTA(L229:N229)=1,M229&gt;0)),M229*((IF(VLOOKUP(D229,'2Рабочее время'!$A$1:$C$50,2,FALSE)&gt;0,VLOOKUP(D229,'2Рабочее время'!$A$1:$C$50,2,FALSE),VLOOKUP(D229,'2Рабочее время'!$A$1:$C$50,3,FALSE)))),IF((AND(COUNTA(L229:N229)=1,N229&gt;0)),N229*T229*IF(S229=0,0,IF(S229="Количество в месяц",1,IF(S229="Количество в неделю",4.285,IF(S229="Количество в день",IF(VLOOKUP(D229,'2Рабочее время'!$A$1:$C$50,2,FALSE)&gt;0,VLOOKUP(D229,'2Рабочее время'!$A$1:$C$50,2,FALSE),VLOOKUP(D229,'2Рабочее время'!$A$1:$C$50,3,FALSE)))))),0)))+IF((AND(COUNTA(O229:Q229)=1,O229&gt;0)),O229*60*VLOOKUP(D229,'2Рабочее время'!$A:$L,4,FALSE)*((IF(VLOOKUP(D229,'2Рабочее время'!$A$1:$C$50,2,FALSE)&gt;0,VLOOKUP(D229,'2Рабочее время'!$A$1:$C$50,2,FALSE),VLOOKUP(D229,'2Рабочее время'!$A$1:$C$50,3,FALSE)))),IF((AND(COUNTA(L229:N229)=1,M229&gt;0)),M229*((IF(VLOOKUP(D229,'2Рабочее время'!$A$1:$C$50,2,FALSE)&gt;0,VLOOKUP(D229,'2Рабочее время'!$A$1:$C$50,2,FALSE),VLOOKUP(D229,'2Рабочее время'!$A$1:$C$50,3,FALSE)))),IF((AND(COUNTA(O229:Q229)=1,P229&gt;0)),P229*((IF(VLOOKUP(D229,'2Рабочее время'!$A$1:$C$50,2,FALSE)&gt;0,VLOOKUP(D229,'2Рабочее время'!$A$1:$C$50,2,FALSE),VLOOKUP(D229,'2Рабочее время'!$A$1:$C$50,3,FALSE)))),IF((AND(COUNTA(O229:Q229)=1,Q229&gt;0)),Q229*T229*IF(S229=0,0,IF(S229="Количество в месяц",1,IF(S229="Количество в неделю",4.285,IF(S229="Количество в день",IF(VLOOKUP(D229,'2Рабочее время'!$A$1:$C$50,2,FALSE)&gt;0,VLOOKUP(D229,'2Рабочее время'!$A$1:$C$50,2,FALSE),VLOOKUP(D229,'2Рабочее время'!$A$1:$C$50,3,FALSE)))))),0))))))</f>
        <v>0</v>
      </c>
      <c r="S229" s="91" t="s">
        <v>4</v>
      </c>
      <c r="T229" s="91"/>
      <c r="U229" s="39">
        <v>1</v>
      </c>
      <c r="V229" s="17">
        <f t="shared" si="11"/>
        <v>0</v>
      </c>
      <c r="W229" s="17">
        <f t="shared" si="13"/>
        <v>0</v>
      </c>
    </row>
    <row r="230" spans="4:23" ht="37.5" x14ac:dyDescent="0.25">
      <c r="D230" s="27"/>
      <c r="E230" s="44"/>
      <c r="F230" s="83"/>
      <c r="G230" s="85"/>
      <c r="H230" s="27"/>
      <c r="I230" s="27"/>
      <c r="J230" s="27"/>
      <c r="K230" s="17">
        <f t="shared" si="12"/>
        <v>0</v>
      </c>
      <c r="L230" s="88"/>
      <c r="M230" s="72"/>
      <c r="N230" s="72"/>
      <c r="O230" s="90"/>
      <c r="P230" s="72"/>
      <c r="Q230" s="72"/>
      <c r="R230" s="81">
        <f>IF(OR(COUNTA(L230:N230)&gt;=2,COUNTA(O230:Q230)&gt;=2),"ошибка",(IF((AND(COUNTA(L230:N230)=1,L230&gt;0)),L230*60*VLOOKUP(D230,'2Рабочее время'!$A:$L,4,FALSE)*((IF(VLOOKUP(D230,'2Рабочее время'!$A$1:$C$50,2,FALSE)&gt;0,VLOOKUP(D230,'2Рабочее время'!$A$1:$C$50,2,FALSE),VLOOKUP(D230,'2Рабочее время'!$A$1:$C$50,3,FALSE)))),IF((AND(COUNTA(L230:N230)=1,M230&gt;0)),M230*((IF(VLOOKUP(D230,'2Рабочее время'!$A$1:$C$50,2,FALSE)&gt;0,VLOOKUP(D230,'2Рабочее время'!$A$1:$C$50,2,FALSE),VLOOKUP(D230,'2Рабочее время'!$A$1:$C$50,3,FALSE)))),IF((AND(COUNTA(L230:N230)=1,N230&gt;0)),N230*T230*IF(S230=0,0,IF(S230="Количество в месяц",1,IF(S230="Количество в неделю",4.285,IF(S230="Количество в день",IF(VLOOKUP(D230,'2Рабочее время'!$A$1:$C$50,2,FALSE)&gt;0,VLOOKUP(D230,'2Рабочее время'!$A$1:$C$50,2,FALSE),VLOOKUP(D230,'2Рабочее время'!$A$1:$C$50,3,FALSE)))))),0)))+IF((AND(COUNTA(O230:Q230)=1,O230&gt;0)),O230*60*VLOOKUP(D230,'2Рабочее время'!$A:$L,4,FALSE)*((IF(VLOOKUP(D230,'2Рабочее время'!$A$1:$C$50,2,FALSE)&gt;0,VLOOKUP(D230,'2Рабочее время'!$A$1:$C$50,2,FALSE),VLOOKUP(D230,'2Рабочее время'!$A$1:$C$50,3,FALSE)))),IF((AND(COUNTA(L230:N230)=1,M230&gt;0)),M230*((IF(VLOOKUP(D230,'2Рабочее время'!$A$1:$C$50,2,FALSE)&gt;0,VLOOKUP(D230,'2Рабочее время'!$A$1:$C$50,2,FALSE),VLOOKUP(D230,'2Рабочее время'!$A$1:$C$50,3,FALSE)))),IF((AND(COUNTA(O230:Q230)=1,P230&gt;0)),P230*((IF(VLOOKUP(D230,'2Рабочее время'!$A$1:$C$50,2,FALSE)&gt;0,VLOOKUP(D230,'2Рабочее время'!$A$1:$C$50,2,FALSE),VLOOKUP(D230,'2Рабочее время'!$A$1:$C$50,3,FALSE)))),IF((AND(COUNTA(O230:Q230)=1,Q230&gt;0)),Q230*T230*IF(S230=0,0,IF(S230="Количество в месяц",1,IF(S230="Количество в неделю",4.285,IF(S230="Количество в день",IF(VLOOKUP(D230,'2Рабочее время'!$A$1:$C$50,2,FALSE)&gt;0,VLOOKUP(D230,'2Рабочее время'!$A$1:$C$50,2,FALSE),VLOOKUP(D230,'2Рабочее время'!$A$1:$C$50,3,FALSE)))))),0))))))</f>
        <v>0</v>
      </c>
      <c r="S230" s="91" t="s">
        <v>4</v>
      </c>
      <c r="T230" s="91"/>
      <c r="U230" s="39">
        <v>1</v>
      </c>
      <c r="V230" s="17">
        <f t="shared" si="11"/>
        <v>0</v>
      </c>
      <c r="W230" s="17">
        <f t="shared" si="13"/>
        <v>0</v>
      </c>
    </row>
    <row r="231" spans="4:23" ht="37.5" x14ac:dyDescent="0.25">
      <c r="D231" s="27"/>
      <c r="E231" s="44"/>
      <c r="F231" s="83"/>
      <c r="G231" s="85"/>
      <c r="H231" s="27"/>
      <c r="I231" s="27"/>
      <c r="J231" s="27"/>
      <c r="K231" s="17">
        <f t="shared" si="12"/>
        <v>0</v>
      </c>
      <c r="L231" s="88"/>
      <c r="M231" s="72"/>
      <c r="N231" s="72"/>
      <c r="O231" s="90"/>
      <c r="P231" s="72"/>
      <c r="Q231" s="72"/>
      <c r="R231" s="81">
        <f>IF(OR(COUNTA(L231:N231)&gt;=2,COUNTA(O231:Q231)&gt;=2),"ошибка",(IF((AND(COUNTA(L231:N231)=1,L231&gt;0)),L231*60*VLOOKUP(D231,'2Рабочее время'!$A:$L,4,FALSE)*((IF(VLOOKUP(D231,'2Рабочее время'!$A$1:$C$50,2,FALSE)&gt;0,VLOOKUP(D231,'2Рабочее время'!$A$1:$C$50,2,FALSE),VLOOKUP(D231,'2Рабочее время'!$A$1:$C$50,3,FALSE)))),IF((AND(COUNTA(L231:N231)=1,M231&gt;0)),M231*((IF(VLOOKUP(D231,'2Рабочее время'!$A$1:$C$50,2,FALSE)&gt;0,VLOOKUP(D231,'2Рабочее время'!$A$1:$C$50,2,FALSE),VLOOKUP(D231,'2Рабочее время'!$A$1:$C$50,3,FALSE)))),IF((AND(COUNTA(L231:N231)=1,N231&gt;0)),N231*T231*IF(S231=0,0,IF(S231="Количество в месяц",1,IF(S231="Количество в неделю",4.285,IF(S231="Количество в день",IF(VLOOKUP(D231,'2Рабочее время'!$A$1:$C$50,2,FALSE)&gt;0,VLOOKUP(D231,'2Рабочее время'!$A$1:$C$50,2,FALSE),VLOOKUP(D231,'2Рабочее время'!$A$1:$C$50,3,FALSE)))))),0)))+IF((AND(COUNTA(O231:Q231)=1,O231&gt;0)),O231*60*VLOOKUP(D231,'2Рабочее время'!$A:$L,4,FALSE)*((IF(VLOOKUP(D231,'2Рабочее время'!$A$1:$C$50,2,FALSE)&gt;0,VLOOKUP(D231,'2Рабочее время'!$A$1:$C$50,2,FALSE),VLOOKUP(D231,'2Рабочее время'!$A$1:$C$50,3,FALSE)))),IF((AND(COUNTA(L231:N231)=1,M231&gt;0)),M231*((IF(VLOOKUP(D231,'2Рабочее время'!$A$1:$C$50,2,FALSE)&gt;0,VLOOKUP(D231,'2Рабочее время'!$A$1:$C$50,2,FALSE),VLOOKUP(D231,'2Рабочее время'!$A$1:$C$50,3,FALSE)))),IF((AND(COUNTA(O231:Q231)=1,P231&gt;0)),P231*((IF(VLOOKUP(D231,'2Рабочее время'!$A$1:$C$50,2,FALSE)&gt;0,VLOOKUP(D231,'2Рабочее время'!$A$1:$C$50,2,FALSE),VLOOKUP(D231,'2Рабочее время'!$A$1:$C$50,3,FALSE)))),IF((AND(COUNTA(O231:Q231)=1,Q231&gt;0)),Q231*T231*IF(S231=0,0,IF(S231="Количество в месяц",1,IF(S231="Количество в неделю",4.285,IF(S231="Количество в день",IF(VLOOKUP(D231,'2Рабочее время'!$A$1:$C$50,2,FALSE)&gt;0,VLOOKUP(D231,'2Рабочее время'!$A$1:$C$50,2,FALSE),VLOOKUP(D231,'2Рабочее время'!$A$1:$C$50,3,FALSE)))))),0))))))</f>
        <v>0</v>
      </c>
      <c r="S231" s="91" t="s">
        <v>4</v>
      </c>
      <c r="T231" s="91"/>
      <c r="U231" s="39">
        <v>1</v>
      </c>
      <c r="V231" s="17">
        <f t="shared" si="11"/>
        <v>0</v>
      </c>
      <c r="W231" s="17">
        <f t="shared" si="13"/>
        <v>0</v>
      </c>
    </row>
    <row r="232" spans="4:23" ht="37.5" x14ac:dyDescent="0.25">
      <c r="D232" s="27"/>
      <c r="E232" s="44"/>
      <c r="F232" s="83"/>
      <c r="G232" s="83"/>
      <c r="H232" s="27"/>
      <c r="I232" s="27"/>
      <c r="J232" s="27"/>
      <c r="K232" s="17">
        <f t="shared" si="12"/>
        <v>0</v>
      </c>
      <c r="L232" s="88"/>
      <c r="M232" s="72"/>
      <c r="N232" s="72"/>
      <c r="O232" s="90"/>
      <c r="P232" s="72"/>
      <c r="Q232" s="72"/>
      <c r="R232" s="81">
        <f>IF(OR(COUNTA(L232:N232)&gt;=2,COUNTA(O232:Q232)&gt;=2),"ошибка",(IF((AND(COUNTA(L232:N232)=1,L232&gt;0)),L232*60*VLOOKUP(D232,'2Рабочее время'!$A:$L,4,FALSE)*((IF(VLOOKUP(D232,'2Рабочее время'!$A$1:$C$50,2,FALSE)&gt;0,VLOOKUP(D232,'2Рабочее время'!$A$1:$C$50,2,FALSE),VLOOKUP(D232,'2Рабочее время'!$A$1:$C$50,3,FALSE)))),IF((AND(COUNTA(L232:N232)=1,M232&gt;0)),M232*((IF(VLOOKUP(D232,'2Рабочее время'!$A$1:$C$50,2,FALSE)&gt;0,VLOOKUP(D232,'2Рабочее время'!$A$1:$C$50,2,FALSE),VLOOKUP(D232,'2Рабочее время'!$A$1:$C$50,3,FALSE)))),IF((AND(COUNTA(L232:N232)=1,N232&gt;0)),N232*T232*IF(S232=0,0,IF(S232="Количество в месяц",1,IF(S232="Количество в неделю",4.285,IF(S232="Количество в день",IF(VLOOKUP(D232,'2Рабочее время'!$A$1:$C$50,2,FALSE)&gt;0,VLOOKUP(D232,'2Рабочее время'!$A$1:$C$50,2,FALSE),VLOOKUP(D232,'2Рабочее время'!$A$1:$C$50,3,FALSE)))))),0)))+IF((AND(COUNTA(O232:Q232)=1,O232&gt;0)),O232*60*VLOOKUP(D232,'2Рабочее время'!$A:$L,4,FALSE)*((IF(VLOOKUP(D232,'2Рабочее время'!$A$1:$C$50,2,FALSE)&gt;0,VLOOKUP(D232,'2Рабочее время'!$A$1:$C$50,2,FALSE),VLOOKUP(D232,'2Рабочее время'!$A$1:$C$50,3,FALSE)))),IF((AND(COUNTA(L232:N232)=1,M232&gt;0)),M232*((IF(VLOOKUP(D232,'2Рабочее время'!$A$1:$C$50,2,FALSE)&gt;0,VLOOKUP(D232,'2Рабочее время'!$A$1:$C$50,2,FALSE),VLOOKUP(D232,'2Рабочее время'!$A$1:$C$50,3,FALSE)))),IF((AND(COUNTA(O232:Q232)=1,P232&gt;0)),P232*((IF(VLOOKUP(D232,'2Рабочее время'!$A$1:$C$50,2,FALSE)&gt;0,VLOOKUP(D232,'2Рабочее время'!$A$1:$C$50,2,FALSE),VLOOKUP(D232,'2Рабочее время'!$A$1:$C$50,3,FALSE)))),IF((AND(COUNTA(O232:Q232)=1,Q232&gt;0)),Q232*T232*IF(S232=0,0,IF(S232="Количество в месяц",1,IF(S232="Количество в неделю",4.285,IF(S232="Количество в день",IF(VLOOKUP(D232,'2Рабочее время'!$A$1:$C$50,2,FALSE)&gt;0,VLOOKUP(D232,'2Рабочее время'!$A$1:$C$50,2,FALSE),VLOOKUP(D232,'2Рабочее время'!$A$1:$C$50,3,FALSE)))))),0))))))</f>
        <v>0</v>
      </c>
      <c r="S232" s="91" t="s">
        <v>4</v>
      </c>
      <c r="T232" s="91"/>
      <c r="U232" s="39">
        <v>1</v>
      </c>
      <c r="V232" s="17">
        <f t="shared" si="11"/>
        <v>0</v>
      </c>
      <c r="W232" s="17">
        <f t="shared" si="13"/>
        <v>0</v>
      </c>
    </row>
    <row r="233" spans="4:23" ht="37.5" x14ac:dyDescent="0.25">
      <c r="D233" s="27"/>
      <c r="E233" s="44"/>
      <c r="F233" s="83"/>
      <c r="G233" s="83"/>
      <c r="H233" s="27"/>
      <c r="I233" s="27"/>
      <c r="J233" s="27"/>
      <c r="K233" s="17">
        <f t="shared" si="12"/>
        <v>0</v>
      </c>
      <c r="L233" s="88"/>
      <c r="M233" s="72"/>
      <c r="N233" s="72"/>
      <c r="O233" s="90"/>
      <c r="P233" s="72"/>
      <c r="Q233" s="72"/>
      <c r="R233" s="81">
        <f>IF(OR(COUNTA(L233:N233)&gt;=2,COUNTA(O233:Q233)&gt;=2),"ошибка",(IF((AND(COUNTA(L233:N233)=1,L233&gt;0)),L233*60*VLOOKUP(D233,'2Рабочее время'!$A:$L,4,FALSE)*((IF(VLOOKUP(D233,'2Рабочее время'!$A$1:$C$50,2,FALSE)&gt;0,VLOOKUP(D233,'2Рабочее время'!$A$1:$C$50,2,FALSE),VLOOKUP(D233,'2Рабочее время'!$A$1:$C$50,3,FALSE)))),IF((AND(COUNTA(L233:N233)=1,M233&gt;0)),M233*((IF(VLOOKUP(D233,'2Рабочее время'!$A$1:$C$50,2,FALSE)&gt;0,VLOOKUP(D233,'2Рабочее время'!$A$1:$C$50,2,FALSE),VLOOKUP(D233,'2Рабочее время'!$A$1:$C$50,3,FALSE)))),IF((AND(COUNTA(L233:N233)=1,N233&gt;0)),N233*T233*IF(S233=0,0,IF(S233="Количество в месяц",1,IF(S233="Количество в неделю",4.285,IF(S233="Количество в день",IF(VLOOKUP(D233,'2Рабочее время'!$A$1:$C$50,2,FALSE)&gt;0,VLOOKUP(D233,'2Рабочее время'!$A$1:$C$50,2,FALSE),VLOOKUP(D233,'2Рабочее время'!$A$1:$C$50,3,FALSE)))))),0)))+IF((AND(COUNTA(O233:Q233)=1,O233&gt;0)),O233*60*VLOOKUP(D233,'2Рабочее время'!$A:$L,4,FALSE)*((IF(VLOOKUP(D233,'2Рабочее время'!$A$1:$C$50,2,FALSE)&gt;0,VLOOKUP(D233,'2Рабочее время'!$A$1:$C$50,2,FALSE),VLOOKUP(D233,'2Рабочее время'!$A$1:$C$50,3,FALSE)))),IF((AND(COUNTA(L233:N233)=1,M233&gt;0)),M233*((IF(VLOOKUP(D233,'2Рабочее время'!$A$1:$C$50,2,FALSE)&gt;0,VLOOKUP(D233,'2Рабочее время'!$A$1:$C$50,2,FALSE),VLOOKUP(D233,'2Рабочее время'!$A$1:$C$50,3,FALSE)))),IF((AND(COUNTA(O233:Q233)=1,P233&gt;0)),P233*((IF(VLOOKUP(D233,'2Рабочее время'!$A$1:$C$50,2,FALSE)&gt;0,VLOOKUP(D233,'2Рабочее время'!$A$1:$C$50,2,FALSE),VLOOKUP(D233,'2Рабочее время'!$A$1:$C$50,3,FALSE)))),IF((AND(COUNTA(O233:Q233)=1,Q233&gt;0)),Q233*T233*IF(S233=0,0,IF(S233="Количество в месяц",1,IF(S233="Количество в неделю",4.285,IF(S233="Количество в день",IF(VLOOKUP(D233,'2Рабочее время'!$A$1:$C$50,2,FALSE)&gt;0,VLOOKUP(D233,'2Рабочее время'!$A$1:$C$50,2,FALSE),VLOOKUP(D233,'2Рабочее время'!$A$1:$C$50,3,FALSE)))))),0))))))</f>
        <v>0</v>
      </c>
      <c r="S233" s="91" t="s">
        <v>4</v>
      </c>
      <c r="T233" s="91"/>
      <c r="U233" s="39">
        <v>1</v>
      </c>
      <c r="V233" s="17">
        <f t="shared" si="11"/>
        <v>0</v>
      </c>
      <c r="W233" s="17">
        <f t="shared" si="13"/>
        <v>0</v>
      </c>
    </row>
    <row r="234" spans="4:23" ht="37.5" x14ac:dyDescent="0.25">
      <c r="D234" s="27"/>
      <c r="E234" s="44"/>
      <c r="F234" s="83"/>
      <c r="G234" s="83"/>
      <c r="H234" s="27"/>
      <c r="I234" s="27"/>
      <c r="J234" s="27"/>
      <c r="K234" s="17">
        <f t="shared" si="12"/>
        <v>0</v>
      </c>
      <c r="L234" s="88"/>
      <c r="M234" s="72"/>
      <c r="N234" s="72"/>
      <c r="O234" s="90"/>
      <c r="P234" s="72"/>
      <c r="Q234" s="72"/>
      <c r="R234" s="81">
        <f>IF(OR(COUNTA(L234:N234)&gt;=2,COUNTA(O234:Q234)&gt;=2),"ошибка",(IF((AND(COUNTA(L234:N234)=1,L234&gt;0)),L234*60*VLOOKUP(D234,'2Рабочее время'!$A:$L,4,FALSE)*((IF(VLOOKUP(D234,'2Рабочее время'!$A$1:$C$50,2,FALSE)&gt;0,VLOOKUP(D234,'2Рабочее время'!$A$1:$C$50,2,FALSE),VLOOKUP(D234,'2Рабочее время'!$A$1:$C$50,3,FALSE)))),IF((AND(COUNTA(L234:N234)=1,M234&gt;0)),M234*((IF(VLOOKUP(D234,'2Рабочее время'!$A$1:$C$50,2,FALSE)&gt;0,VLOOKUP(D234,'2Рабочее время'!$A$1:$C$50,2,FALSE),VLOOKUP(D234,'2Рабочее время'!$A$1:$C$50,3,FALSE)))),IF((AND(COUNTA(L234:N234)=1,N234&gt;0)),N234*T234*IF(S234=0,0,IF(S234="Количество в месяц",1,IF(S234="Количество в неделю",4.285,IF(S234="Количество в день",IF(VLOOKUP(D234,'2Рабочее время'!$A$1:$C$50,2,FALSE)&gt;0,VLOOKUP(D234,'2Рабочее время'!$A$1:$C$50,2,FALSE),VLOOKUP(D234,'2Рабочее время'!$A$1:$C$50,3,FALSE)))))),0)))+IF((AND(COUNTA(O234:Q234)=1,O234&gt;0)),O234*60*VLOOKUP(D234,'2Рабочее время'!$A:$L,4,FALSE)*((IF(VLOOKUP(D234,'2Рабочее время'!$A$1:$C$50,2,FALSE)&gt;0,VLOOKUP(D234,'2Рабочее время'!$A$1:$C$50,2,FALSE),VLOOKUP(D234,'2Рабочее время'!$A$1:$C$50,3,FALSE)))),IF((AND(COUNTA(L234:N234)=1,M234&gt;0)),M234*((IF(VLOOKUP(D234,'2Рабочее время'!$A$1:$C$50,2,FALSE)&gt;0,VLOOKUP(D234,'2Рабочее время'!$A$1:$C$50,2,FALSE),VLOOKUP(D234,'2Рабочее время'!$A$1:$C$50,3,FALSE)))),IF((AND(COUNTA(O234:Q234)=1,P234&gt;0)),P234*((IF(VLOOKUP(D234,'2Рабочее время'!$A$1:$C$50,2,FALSE)&gt;0,VLOOKUP(D234,'2Рабочее время'!$A$1:$C$50,2,FALSE),VLOOKUP(D234,'2Рабочее время'!$A$1:$C$50,3,FALSE)))),IF((AND(COUNTA(O234:Q234)=1,Q234&gt;0)),Q234*T234*IF(S234=0,0,IF(S234="Количество в месяц",1,IF(S234="Количество в неделю",4.285,IF(S234="Количество в день",IF(VLOOKUP(D234,'2Рабочее время'!$A$1:$C$50,2,FALSE)&gt;0,VLOOKUP(D234,'2Рабочее время'!$A$1:$C$50,2,FALSE),VLOOKUP(D234,'2Рабочее время'!$A$1:$C$50,3,FALSE)))))),0))))))</f>
        <v>0</v>
      </c>
      <c r="S234" s="91" t="s">
        <v>4</v>
      </c>
      <c r="T234" s="91"/>
      <c r="U234" s="39">
        <v>1</v>
      </c>
      <c r="V234" s="17">
        <f t="shared" si="11"/>
        <v>0</v>
      </c>
      <c r="W234" s="17">
        <f t="shared" si="13"/>
        <v>0</v>
      </c>
    </row>
    <row r="235" spans="4:23" ht="37.5" x14ac:dyDescent="0.25">
      <c r="D235" s="27"/>
      <c r="E235" s="44"/>
      <c r="F235" s="83"/>
      <c r="G235" s="83"/>
      <c r="H235" s="27"/>
      <c r="I235" s="27"/>
      <c r="J235" s="27"/>
      <c r="K235" s="17">
        <f t="shared" si="12"/>
        <v>0</v>
      </c>
      <c r="L235" s="88"/>
      <c r="M235" s="72"/>
      <c r="N235" s="72"/>
      <c r="O235" s="90"/>
      <c r="P235" s="72"/>
      <c r="Q235" s="72"/>
      <c r="R235" s="81">
        <f>IF(OR(COUNTA(L235:N235)&gt;=2,COUNTA(O235:Q235)&gt;=2),"ошибка",(IF((AND(COUNTA(L235:N235)=1,L235&gt;0)),L235*60*VLOOKUP(D235,'2Рабочее время'!$A:$L,4,FALSE)*((IF(VLOOKUP(D235,'2Рабочее время'!$A$1:$C$50,2,FALSE)&gt;0,VLOOKUP(D235,'2Рабочее время'!$A$1:$C$50,2,FALSE),VLOOKUP(D235,'2Рабочее время'!$A$1:$C$50,3,FALSE)))),IF((AND(COUNTA(L235:N235)=1,M235&gt;0)),M235*((IF(VLOOKUP(D235,'2Рабочее время'!$A$1:$C$50,2,FALSE)&gt;0,VLOOKUP(D235,'2Рабочее время'!$A$1:$C$50,2,FALSE),VLOOKUP(D235,'2Рабочее время'!$A$1:$C$50,3,FALSE)))),IF((AND(COUNTA(L235:N235)=1,N235&gt;0)),N235*T235*IF(S235=0,0,IF(S235="Количество в месяц",1,IF(S235="Количество в неделю",4.285,IF(S235="Количество в день",IF(VLOOKUP(D235,'2Рабочее время'!$A$1:$C$50,2,FALSE)&gt;0,VLOOKUP(D235,'2Рабочее время'!$A$1:$C$50,2,FALSE),VLOOKUP(D235,'2Рабочее время'!$A$1:$C$50,3,FALSE)))))),0)))+IF((AND(COUNTA(O235:Q235)=1,O235&gt;0)),O235*60*VLOOKUP(D235,'2Рабочее время'!$A:$L,4,FALSE)*((IF(VLOOKUP(D235,'2Рабочее время'!$A$1:$C$50,2,FALSE)&gt;0,VLOOKUP(D235,'2Рабочее время'!$A$1:$C$50,2,FALSE),VLOOKUP(D235,'2Рабочее время'!$A$1:$C$50,3,FALSE)))),IF((AND(COUNTA(L235:N235)=1,M235&gt;0)),M235*((IF(VLOOKUP(D235,'2Рабочее время'!$A$1:$C$50,2,FALSE)&gt;0,VLOOKUP(D235,'2Рабочее время'!$A$1:$C$50,2,FALSE),VLOOKUP(D235,'2Рабочее время'!$A$1:$C$50,3,FALSE)))),IF((AND(COUNTA(O235:Q235)=1,P235&gt;0)),P235*((IF(VLOOKUP(D235,'2Рабочее время'!$A$1:$C$50,2,FALSE)&gt;0,VLOOKUP(D235,'2Рабочее время'!$A$1:$C$50,2,FALSE),VLOOKUP(D235,'2Рабочее время'!$A$1:$C$50,3,FALSE)))),IF((AND(COUNTA(O235:Q235)=1,Q235&gt;0)),Q235*T235*IF(S235=0,0,IF(S235="Количество в месяц",1,IF(S235="Количество в неделю",4.285,IF(S235="Количество в день",IF(VLOOKUP(D235,'2Рабочее время'!$A$1:$C$50,2,FALSE)&gt;0,VLOOKUP(D235,'2Рабочее время'!$A$1:$C$50,2,FALSE),VLOOKUP(D235,'2Рабочее время'!$A$1:$C$50,3,FALSE)))))),0))))))</f>
        <v>0</v>
      </c>
      <c r="S235" s="91" t="s">
        <v>4</v>
      </c>
      <c r="T235" s="91"/>
      <c r="U235" s="39">
        <v>1</v>
      </c>
      <c r="V235" s="17">
        <f t="shared" si="11"/>
        <v>0</v>
      </c>
      <c r="W235" s="17">
        <f t="shared" si="13"/>
        <v>0</v>
      </c>
    </row>
    <row r="236" spans="4:23" ht="37.5" x14ac:dyDescent="0.25">
      <c r="D236" s="27"/>
      <c r="E236" s="44"/>
      <c r="F236" s="83"/>
      <c r="G236" s="85"/>
      <c r="H236" s="27"/>
      <c r="I236" s="27"/>
      <c r="J236" s="27"/>
      <c r="K236" s="17">
        <f t="shared" si="12"/>
        <v>0</v>
      </c>
      <c r="L236" s="88"/>
      <c r="M236" s="72"/>
      <c r="N236" s="72"/>
      <c r="O236" s="90"/>
      <c r="P236" s="72"/>
      <c r="Q236" s="72"/>
      <c r="R236" s="81">
        <f>IF(OR(COUNTA(L236:N236)&gt;=2,COUNTA(O236:Q236)&gt;=2),"ошибка",(IF((AND(COUNTA(L236:N236)=1,L236&gt;0)),L236*60*VLOOKUP(D236,'2Рабочее время'!$A:$L,4,FALSE)*((IF(VLOOKUP(D236,'2Рабочее время'!$A$1:$C$50,2,FALSE)&gt;0,VLOOKUP(D236,'2Рабочее время'!$A$1:$C$50,2,FALSE),VLOOKUP(D236,'2Рабочее время'!$A$1:$C$50,3,FALSE)))),IF((AND(COUNTA(L236:N236)=1,M236&gt;0)),M236*((IF(VLOOKUP(D236,'2Рабочее время'!$A$1:$C$50,2,FALSE)&gt;0,VLOOKUP(D236,'2Рабочее время'!$A$1:$C$50,2,FALSE),VLOOKUP(D236,'2Рабочее время'!$A$1:$C$50,3,FALSE)))),IF((AND(COUNTA(L236:N236)=1,N236&gt;0)),N236*T236*IF(S236=0,0,IF(S236="Количество в месяц",1,IF(S236="Количество в неделю",4.285,IF(S236="Количество в день",IF(VLOOKUP(D236,'2Рабочее время'!$A$1:$C$50,2,FALSE)&gt;0,VLOOKUP(D236,'2Рабочее время'!$A$1:$C$50,2,FALSE),VLOOKUP(D236,'2Рабочее время'!$A$1:$C$50,3,FALSE)))))),0)))+IF((AND(COUNTA(O236:Q236)=1,O236&gt;0)),O236*60*VLOOKUP(D236,'2Рабочее время'!$A:$L,4,FALSE)*((IF(VLOOKUP(D236,'2Рабочее время'!$A$1:$C$50,2,FALSE)&gt;0,VLOOKUP(D236,'2Рабочее время'!$A$1:$C$50,2,FALSE),VLOOKUP(D236,'2Рабочее время'!$A$1:$C$50,3,FALSE)))),IF((AND(COUNTA(L236:N236)=1,M236&gt;0)),M236*((IF(VLOOKUP(D236,'2Рабочее время'!$A$1:$C$50,2,FALSE)&gt;0,VLOOKUP(D236,'2Рабочее время'!$A$1:$C$50,2,FALSE),VLOOKUP(D236,'2Рабочее время'!$A$1:$C$50,3,FALSE)))),IF((AND(COUNTA(O236:Q236)=1,P236&gt;0)),P236*((IF(VLOOKUP(D236,'2Рабочее время'!$A$1:$C$50,2,FALSE)&gt;0,VLOOKUP(D236,'2Рабочее время'!$A$1:$C$50,2,FALSE),VLOOKUP(D236,'2Рабочее время'!$A$1:$C$50,3,FALSE)))),IF((AND(COUNTA(O236:Q236)=1,Q236&gt;0)),Q236*T236*IF(S236=0,0,IF(S236="Количество в месяц",1,IF(S236="Количество в неделю",4.285,IF(S236="Количество в день",IF(VLOOKUP(D236,'2Рабочее время'!$A$1:$C$50,2,FALSE)&gt;0,VLOOKUP(D236,'2Рабочее время'!$A$1:$C$50,2,FALSE),VLOOKUP(D236,'2Рабочее время'!$A$1:$C$50,3,FALSE)))))),0))))))</f>
        <v>0</v>
      </c>
      <c r="S236" s="91" t="s">
        <v>22</v>
      </c>
      <c r="T236" s="92"/>
      <c r="U236" s="39">
        <v>1</v>
      </c>
      <c r="V236" s="17">
        <f t="shared" si="11"/>
        <v>0</v>
      </c>
      <c r="W236" s="17">
        <f t="shared" si="13"/>
        <v>0</v>
      </c>
    </row>
    <row r="237" spans="4:23" ht="37.5" x14ac:dyDescent="0.25">
      <c r="D237" s="27"/>
      <c r="E237" s="44"/>
      <c r="F237" s="83"/>
      <c r="G237" s="86"/>
      <c r="H237" s="27"/>
      <c r="I237" s="27"/>
      <c r="J237" s="27"/>
      <c r="K237" s="17">
        <f t="shared" si="12"/>
        <v>0</v>
      </c>
      <c r="L237" s="88"/>
      <c r="M237" s="72"/>
      <c r="N237" s="72"/>
      <c r="O237" s="90"/>
      <c r="P237" s="72"/>
      <c r="Q237" s="72"/>
      <c r="R237" s="81">
        <f>IF(OR(COUNTA(L237:N237)&gt;=2,COUNTA(O237:Q237)&gt;=2),"ошибка",(IF((AND(COUNTA(L237:N237)=1,L237&gt;0)),L237*60*VLOOKUP(D237,'2Рабочее время'!$A:$L,4,FALSE)*((IF(VLOOKUP(D237,'2Рабочее время'!$A$1:$C$50,2,FALSE)&gt;0,VLOOKUP(D237,'2Рабочее время'!$A$1:$C$50,2,FALSE),VLOOKUP(D237,'2Рабочее время'!$A$1:$C$50,3,FALSE)))),IF((AND(COUNTA(L237:N237)=1,M237&gt;0)),M237*((IF(VLOOKUP(D237,'2Рабочее время'!$A$1:$C$50,2,FALSE)&gt;0,VLOOKUP(D237,'2Рабочее время'!$A$1:$C$50,2,FALSE),VLOOKUP(D237,'2Рабочее время'!$A$1:$C$50,3,FALSE)))),IF((AND(COUNTA(L237:N237)=1,N237&gt;0)),N237*T237*IF(S237=0,0,IF(S237="Количество в месяц",1,IF(S237="Количество в неделю",4.285,IF(S237="Количество в день",IF(VLOOKUP(D237,'2Рабочее время'!$A$1:$C$50,2,FALSE)&gt;0,VLOOKUP(D237,'2Рабочее время'!$A$1:$C$50,2,FALSE),VLOOKUP(D237,'2Рабочее время'!$A$1:$C$50,3,FALSE)))))),0)))+IF((AND(COUNTA(O237:Q237)=1,O237&gt;0)),O237*60*VLOOKUP(D237,'2Рабочее время'!$A:$L,4,FALSE)*((IF(VLOOKUP(D237,'2Рабочее время'!$A$1:$C$50,2,FALSE)&gt;0,VLOOKUP(D237,'2Рабочее время'!$A$1:$C$50,2,FALSE),VLOOKUP(D237,'2Рабочее время'!$A$1:$C$50,3,FALSE)))),IF((AND(COUNTA(L237:N237)=1,M237&gt;0)),M237*((IF(VLOOKUP(D237,'2Рабочее время'!$A$1:$C$50,2,FALSE)&gt;0,VLOOKUP(D237,'2Рабочее время'!$A$1:$C$50,2,FALSE),VLOOKUP(D237,'2Рабочее время'!$A$1:$C$50,3,FALSE)))),IF((AND(COUNTA(O237:Q237)=1,P237&gt;0)),P237*((IF(VLOOKUP(D237,'2Рабочее время'!$A$1:$C$50,2,FALSE)&gt;0,VLOOKUP(D237,'2Рабочее время'!$A$1:$C$50,2,FALSE),VLOOKUP(D237,'2Рабочее время'!$A$1:$C$50,3,FALSE)))),IF((AND(COUNTA(O237:Q237)=1,Q237&gt;0)),Q237*T237*IF(S237=0,0,IF(S237="Количество в месяц",1,IF(S237="Количество в неделю",4.285,IF(S237="Количество в день",IF(VLOOKUP(D237,'2Рабочее время'!$A$1:$C$50,2,FALSE)&gt;0,VLOOKUP(D237,'2Рабочее время'!$A$1:$C$50,2,FALSE),VLOOKUP(D237,'2Рабочее время'!$A$1:$C$50,3,FALSE)))))),0))))))</f>
        <v>0</v>
      </c>
      <c r="S237" s="91" t="s">
        <v>22</v>
      </c>
      <c r="T237" s="92"/>
      <c r="U237" s="39">
        <v>1</v>
      </c>
      <c r="V237" s="17">
        <f t="shared" si="11"/>
        <v>0</v>
      </c>
      <c r="W237" s="17">
        <f t="shared" si="13"/>
        <v>0</v>
      </c>
    </row>
    <row r="238" spans="4:23" ht="37.5" x14ac:dyDescent="0.25">
      <c r="D238" s="27"/>
      <c r="E238" s="44"/>
      <c r="F238" s="87"/>
      <c r="G238" s="83"/>
      <c r="H238" s="27"/>
      <c r="I238" s="27"/>
      <c r="J238" s="27"/>
      <c r="K238" s="17">
        <f t="shared" si="12"/>
        <v>0</v>
      </c>
      <c r="L238" s="88"/>
      <c r="M238" s="72"/>
      <c r="N238" s="72"/>
      <c r="O238" s="90"/>
      <c r="P238" s="72"/>
      <c r="Q238" s="72"/>
      <c r="R238" s="81">
        <f>IF(OR(COUNTA(L238:N238)&gt;=2,COUNTA(O238:Q238)&gt;=2),"ошибка",(IF((AND(COUNTA(L238:N238)=1,L238&gt;0)),L238*60*VLOOKUP(D238,'2Рабочее время'!$A:$L,4,FALSE)*((IF(VLOOKUP(D238,'2Рабочее время'!$A$1:$C$50,2,FALSE)&gt;0,VLOOKUP(D238,'2Рабочее время'!$A$1:$C$50,2,FALSE),VLOOKUP(D238,'2Рабочее время'!$A$1:$C$50,3,FALSE)))),IF((AND(COUNTA(L238:N238)=1,M238&gt;0)),M238*((IF(VLOOKUP(D238,'2Рабочее время'!$A$1:$C$50,2,FALSE)&gt;0,VLOOKUP(D238,'2Рабочее время'!$A$1:$C$50,2,FALSE),VLOOKUP(D238,'2Рабочее время'!$A$1:$C$50,3,FALSE)))),IF((AND(COUNTA(L238:N238)=1,N238&gt;0)),N238*T238*IF(S238=0,0,IF(S238="Количество в месяц",1,IF(S238="Количество в неделю",4.285,IF(S238="Количество в день",IF(VLOOKUP(D238,'2Рабочее время'!$A$1:$C$50,2,FALSE)&gt;0,VLOOKUP(D238,'2Рабочее время'!$A$1:$C$50,2,FALSE),VLOOKUP(D238,'2Рабочее время'!$A$1:$C$50,3,FALSE)))))),0)))+IF((AND(COUNTA(O238:Q238)=1,O238&gt;0)),O238*60*VLOOKUP(D238,'2Рабочее время'!$A:$L,4,FALSE)*((IF(VLOOKUP(D238,'2Рабочее время'!$A$1:$C$50,2,FALSE)&gt;0,VLOOKUP(D238,'2Рабочее время'!$A$1:$C$50,2,FALSE),VLOOKUP(D238,'2Рабочее время'!$A$1:$C$50,3,FALSE)))),IF((AND(COUNTA(L238:N238)=1,M238&gt;0)),M238*((IF(VLOOKUP(D238,'2Рабочее время'!$A$1:$C$50,2,FALSE)&gt;0,VLOOKUP(D238,'2Рабочее время'!$A$1:$C$50,2,FALSE),VLOOKUP(D238,'2Рабочее время'!$A$1:$C$50,3,FALSE)))),IF((AND(COUNTA(O238:Q238)=1,P238&gt;0)),P238*((IF(VLOOKUP(D238,'2Рабочее время'!$A$1:$C$50,2,FALSE)&gt;0,VLOOKUP(D238,'2Рабочее время'!$A$1:$C$50,2,FALSE),VLOOKUP(D238,'2Рабочее время'!$A$1:$C$50,3,FALSE)))),IF((AND(COUNTA(O238:Q238)=1,Q238&gt;0)),Q238*T238*IF(S238=0,0,IF(S238="Количество в месяц",1,IF(S238="Количество в неделю",4.285,IF(S238="Количество в день",IF(VLOOKUP(D238,'2Рабочее время'!$A$1:$C$50,2,FALSE)&gt;0,VLOOKUP(D238,'2Рабочее время'!$A$1:$C$50,2,FALSE),VLOOKUP(D238,'2Рабочее время'!$A$1:$C$50,3,FALSE)))))),0))))))</f>
        <v>0</v>
      </c>
      <c r="S238" s="91" t="s">
        <v>4</v>
      </c>
      <c r="T238" s="117"/>
      <c r="U238" s="39">
        <v>1</v>
      </c>
      <c r="V238" s="17">
        <f t="shared" si="11"/>
        <v>0</v>
      </c>
      <c r="W238" s="17">
        <f t="shared" si="13"/>
        <v>0</v>
      </c>
    </row>
    <row r="239" spans="4:23" ht="37.5" x14ac:dyDescent="0.25">
      <c r="D239" s="27"/>
      <c r="E239" s="44"/>
      <c r="F239" s="87"/>
      <c r="G239" s="83"/>
      <c r="H239" s="27"/>
      <c r="I239" s="27"/>
      <c r="J239" s="27"/>
      <c r="K239" s="17">
        <f t="shared" si="12"/>
        <v>0</v>
      </c>
      <c r="L239" s="88"/>
      <c r="M239" s="72"/>
      <c r="N239" s="72"/>
      <c r="O239" s="90"/>
      <c r="P239" s="72"/>
      <c r="Q239" s="72"/>
      <c r="R239" s="81">
        <f>IF(OR(COUNTA(L239:N239)&gt;=2,COUNTA(O239:Q239)&gt;=2),"ошибка",(IF((AND(COUNTA(L239:N239)=1,L239&gt;0)),L239*60*VLOOKUP(D239,'2Рабочее время'!$A:$L,4,FALSE)*((IF(VLOOKUP(D239,'2Рабочее время'!$A$1:$C$50,2,FALSE)&gt;0,VLOOKUP(D239,'2Рабочее время'!$A$1:$C$50,2,FALSE),VLOOKUP(D239,'2Рабочее время'!$A$1:$C$50,3,FALSE)))),IF((AND(COUNTA(L239:N239)=1,M239&gt;0)),M239*((IF(VLOOKUP(D239,'2Рабочее время'!$A$1:$C$50,2,FALSE)&gt;0,VLOOKUP(D239,'2Рабочее время'!$A$1:$C$50,2,FALSE),VLOOKUP(D239,'2Рабочее время'!$A$1:$C$50,3,FALSE)))),IF((AND(COUNTA(L239:N239)=1,N239&gt;0)),N239*T239*IF(S239=0,0,IF(S239="Количество в месяц",1,IF(S239="Количество в неделю",4.285,IF(S239="Количество в день",IF(VLOOKUP(D239,'2Рабочее время'!$A$1:$C$50,2,FALSE)&gt;0,VLOOKUP(D239,'2Рабочее время'!$A$1:$C$50,2,FALSE),VLOOKUP(D239,'2Рабочее время'!$A$1:$C$50,3,FALSE)))))),0)))+IF((AND(COUNTA(O239:Q239)=1,O239&gt;0)),O239*60*VLOOKUP(D239,'2Рабочее время'!$A:$L,4,FALSE)*((IF(VLOOKUP(D239,'2Рабочее время'!$A$1:$C$50,2,FALSE)&gt;0,VLOOKUP(D239,'2Рабочее время'!$A$1:$C$50,2,FALSE),VLOOKUP(D239,'2Рабочее время'!$A$1:$C$50,3,FALSE)))),IF((AND(COUNTA(L239:N239)=1,M239&gt;0)),M239*((IF(VLOOKUP(D239,'2Рабочее время'!$A$1:$C$50,2,FALSE)&gt;0,VLOOKUP(D239,'2Рабочее время'!$A$1:$C$50,2,FALSE),VLOOKUP(D239,'2Рабочее время'!$A$1:$C$50,3,FALSE)))),IF((AND(COUNTA(O239:Q239)=1,P239&gt;0)),P239*((IF(VLOOKUP(D239,'2Рабочее время'!$A$1:$C$50,2,FALSE)&gt;0,VLOOKUP(D239,'2Рабочее время'!$A$1:$C$50,2,FALSE),VLOOKUP(D239,'2Рабочее время'!$A$1:$C$50,3,FALSE)))),IF((AND(COUNTA(O239:Q239)=1,Q239&gt;0)),Q239*T239*IF(S239=0,0,IF(S239="Количество в месяц",1,IF(S239="Количество в неделю",4.285,IF(S239="Количество в день",IF(VLOOKUP(D239,'2Рабочее время'!$A$1:$C$50,2,FALSE)&gt;0,VLOOKUP(D239,'2Рабочее время'!$A$1:$C$50,2,FALSE),VLOOKUP(D239,'2Рабочее время'!$A$1:$C$50,3,FALSE)))))),0))))))</f>
        <v>0</v>
      </c>
      <c r="S239" s="91" t="s">
        <v>4</v>
      </c>
      <c r="T239" s="91"/>
      <c r="U239" s="39">
        <v>1</v>
      </c>
      <c r="V239" s="17">
        <f t="shared" si="11"/>
        <v>0</v>
      </c>
      <c r="W239" s="17">
        <f t="shared" si="13"/>
        <v>0</v>
      </c>
    </row>
    <row r="240" spans="4:23" ht="37.5" x14ac:dyDescent="0.25">
      <c r="D240" s="27"/>
      <c r="E240" s="44"/>
      <c r="F240" s="87"/>
      <c r="G240" s="83"/>
      <c r="H240" s="27"/>
      <c r="I240" s="27"/>
      <c r="J240" s="27"/>
      <c r="K240" s="17">
        <f t="shared" si="12"/>
        <v>0</v>
      </c>
      <c r="L240" s="88"/>
      <c r="M240" s="72"/>
      <c r="N240" s="72"/>
      <c r="O240" s="90"/>
      <c r="P240" s="72"/>
      <c r="Q240" s="72"/>
      <c r="R240" s="81">
        <f>IF(OR(COUNTA(L240:N240)&gt;=2,COUNTA(O240:Q240)&gt;=2),"ошибка",(IF((AND(COUNTA(L240:N240)=1,L240&gt;0)),L240*60*VLOOKUP(D240,'2Рабочее время'!$A:$L,4,FALSE)*((IF(VLOOKUP(D240,'2Рабочее время'!$A$1:$C$50,2,FALSE)&gt;0,VLOOKUP(D240,'2Рабочее время'!$A$1:$C$50,2,FALSE),VLOOKUP(D240,'2Рабочее время'!$A$1:$C$50,3,FALSE)))),IF((AND(COUNTA(L240:N240)=1,M240&gt;0)),M240*((IF(VLOOKUP(D240,'2Рабочее время'!$A$1:$C$50,2,FALSE)&gt;0,VLOOKUP(D240,'2Рабочее время'!$A$1:$C$50,2,FALSE),VLOOKUP(D240,'2Рабочее время'!$A$1:$C$50,3,FALSE)))),IF((AND(COUNTA(L240:N240)=1,N240&gt;0)),N240*T240*IF(S240=0,0,IF(S240="Количество в месяц",1,IF(S240="Количество в неделю",4.285,IF(S240="Количество в день",IF(VLOOKUP(D240,'2Рабочее время'!$A$1:$C$50,2,FALSE)&gt;0,VLOOKUP(D240,'2Рабочее время'!$A$1:$C$50,2,FALSE),VLOOKUP(D240,'2Рабочее время'!$A$1:$C$50,3,FALSE)))))),0)))+IF((AND(COUNTA(O240:Q240)=1,O240&gt;0)),O240*60*VLOOKUP(D240,'2Рабочее время'!$A:$L,4,FALSE)*((IF(VLOOKUP(D240,'2Рабочее время'!$A$1:$C$50,2,FALSE)&gt;0,VLOOKUP(D240,'2Рабочее время'!$A$1:$C$50,2,FALSE),VLOOKUP(D240,'2Рабочее время'!$A$1:$C$50,3,FALSE)))),IF((AND(COUNTA(L240:N240)=1,M240&gt;0)),M240*((IF(VLOOKUP(D240,'2Рабочее время'!$A$1:$C$50,2,FALSE)&gt;0,VLOOKUP(D240,'2Рабочее время'!$A$1:$C$50,2,FALSE),VLOOKUP(D240,'2Рабочее время'!$A$1:$C$50,3,FALSE)))),IF((AND(COUNTA(O240:Q240)=1,P240&gt;0)),P240*((IF(VLOOKUP(D240,'2Рабочее время'!$A$1:$C$50,2,FALSE)&gt;0,VLOOKUP(D240,'2Рабочее время'!$A$1:$C$50,2,FALSE),VLOOKUP(D240,'2Рабочее время'!$A$1:$C$50,3,FALSE)))),IF((AND(COUNTA(O240:Q240)=1,Q240&gt;0)),Q240*T240*IF(S240=0,0,IF(S240="Количество в месяц",1,IF(S240="Количество в неделю",4.285,IF(S240="Количество в день",IF(VLOOKUP(D240,'2Рабочее время'!$A$1:$C$50,2,FALSE)&gt;0,VLOOKUP(D240,'2Рабочее время'!$A$1:$C$50,2,FALSE),VLOOKUP(D240,'2Рабочее время'!$A$1:$C$50,3,FALSE)))))),0))))))</f>
        <v>0</v>
      </c>
      <c r="S240" s="91" t="s">
        <v>22</v>
      </c>
      <c r="T240" s="91"/>
      <c r="U240" s="39">
        <v>1</v>
      </c>
      <c r="V240" s="17">
        <f t="shared" si="11"/>
        <v>0</v>
      </c>
      <c r="W240" s="17">
        <f t="shared" si="13"/>
        <v>0</v>
      </c>
    </row>
    <row r="241" spans="4:23" ht="37.5" x14ac:dyDescent="0.25">
      <c r="D241" s="27"/>
      <c r="E241" s="44"/>
      <c r="F241" s="87"/>
      <c r="G241" s="83"/>
      <c r="H241" s="27"/>
      <c r="I241" s="27"/>
      <c r="J241" s="27"/>
      <c r="K241" s="17">
        <f t="shared" si="12"/>
        <v>0</v>
      </c>
      <c r="L241" s="88"/>
      <c r="M241" s="72"/>
      <c r="N241" s="72"/>
      <c r="O241" s="90"/>
      <c r="P241" s="72"/>
      <c r="Q241" s="72"/>
      <c r="R241" s="81">
        <f>IF(OR(COUNTA(L241:N241)&gt;=2,COUNTA(O241:Q241)&gt;=2),"ошибка",(IF((AND(COUNTA(L241:N241)=1,L241&gt;0)),L241*60*VLOOKUP(D241,'2Рабочее время'!$A:$L,4,FALSE)*((IF(VLOOKUP(D241,'2Рабочее время'!$A$1:$C$50,2,FALSE)&gt;0,VLOOKUP(D241,'2Рабочее время'!$A$1:$C$50,2,FALSE),VLOOKUP(D241,'2Рабочее время'!$A$1:$C$50,3,FALSE)))),IF((AND(COUNTA(L241:N241)=1,M241&gt;0)),M241*((IF(VLOOKUP(D241,'2Рабочее время'!$A$1:$C$50,2,FALSE)&gt;0,VLOOKUP(D241,'2Рабочее время'!$A$1:$C$50,2,FALSE),VLOOKUP(D241,'2Рабочее время'!$A$1:$C$50,3,FALSE)))),IF((AND(COUNTA(L241:N241)=1,N241&gt;0)),N241*T241*IF(S241=0,0,IF(S241="Количество в месяц",1,IF(S241="Количество в неделю",4.285,IF(S241="Количество в день",IF(VLOOKUP(D241,'2Рабочее время'!$A$1:$C$50,2,FALSE)&gt;0,VLOOKUP(D241,'2Рабочее время'!$A$1:$C$50,2,FALSE),VLOOKUP(D241,'2Рабочее время'!$A$1:$C$50,3,FALSE)))))),0)))+IF((AND(COUNTA(O241:Q241)=1,O241&gt;0)),O241*60*VLOOKUP(D241,'2Рабочее время'!$A:$L,4,FALSE)*((IF(VLOOKUP(D241,'2Рабочее время'!$A$1:$C$50,2,FALSE)&gt;0,VLOOKUP(D241,'2Рабочее время'!$A$1:$C$50,2,FALSE),VLOOKUP(D241,'2Рабочее время'!$A$1:$C$50,3,FALSE)))),IF((AND(COUNTA(L241:N241)=1,M241&gt;0)),M241*((IF(VLOOKUP(D241,'2Рабочее время'!$A$1:$C$50,2,FALSE)&gt;0,VLOOKUP(D241,'2Рабочее время'!$A$1:$C$50,2,FALSE),VLOOKUP(D241,'2Рабочее время'!$A$1:$C$50,3,FALSE)))),IF((AND(COUNTA(O241:Q241)=1,P241&gt;0)),P241*((IF(VLOOKUP(D241,'2Рабочее время'!$A$1:$C$50,2,FALSE)&gt;0,VLOOKUP(D241,'2Рабочее время'!$A$1:$C$50,2,FALSE),VLOOKUP(D241,'2Рабочее время'!$A$1:$C$50,3,FALSE)))),IF((AND(COUNTA(O241:Q241)=1,Q241&gt;0)),Q241*T241*IF(S241=0,0,IF(S241="Количество в месяц",1,IF(S241="Количество в неделю",4.285,IF(S241="Количество в день",IF(VLOOKUP(D241,'2Рабочее время'!$A$1:$C$50,2,FALSE)&gt;0,VLOOKUP(D241,'2Рабочее время'!$A$1:$C$50,2,FALSE),VLOOKUP(D241,'2Рабочее время'!$A$1:$C$50,3,FALSE)))))),0))))))</f>
        <v>0</v>
      </c>
      <c r="S241" s="91" t="s">
        <v>4</v>
      </c>
      <c r="T241" s="91"/>
      <c r="U241" s="39">
        <v>1</v>
      </c>
      <c r="V241" s="17">
        <f t="shared" si="11"/>
        <v>0</v>
      </c>
      <c r="W241" s="17">
        <f t="shared" si="13"/>
        <v>0</v>
      </c>
    </row>
    <row r="242" spans="4:23" ht="37.5" x14ac:dyDescent="0.25">
      <c r="D242" s="27"/>
      <c r="E242" s="44"/>
      <c r="F242" s="87"/>
      <c r="G242" s="83"/>
      <c r="H242" s="27"/>
      <c r="I242" s="27"/>
      <c r="J242" s="27"/>
      <c r="K242" s="17">
        <f t="shared" si="12"/>
        <v>0</v>
      </c>
      <c r="L242" s="88"/>
      <c r="M242" s="72"/>
      <c r="N242" s="72"/>
      <c r="O242" s="90"/>
      <c r="P242" s="72"/>
      <c r="Q242" s="72"/>
      <c r="R242" s="81">
        <f>IF(OR(COUNTA(L242:N242)&gt;=2,COUNTA(O242:Q242)&gt;=2),"ошибка",(IF((AND(COUNTA(L242:N242)=1,L242&gt;0)),L242*60*VLOOKUP(D242,'2Рабочее время'!$A:$L,4,FALSE)*((IF(VLOOKUP(D242,'2Рабочее время'!$A$1:$C$50,2,FALSE)&gt;0,VLOOKUP(D242,'2Рабочее время'!$A$1:$C$50,2,FALSE),VLOOKUP(D242,'2Рабочее время'!$A$1:$C$50,3,FALSE)))),IF((AND(COUNTA(L242:N242)=1,M242&gt;0)),M242*((IF(VLOOKUP(D242,'2Рабочее время'!$A$1:$C$50,2,FALSE)&gt;0,VLOOKUP(D242,'2Рабочее время'!$A$1:$C$50,2,FALSE),VLOOKUP(D242,'2Рабочее время'!$A$1:$C$50,3,FALSE)))),IF((AND(COUNTA(L242:N242)=1,N242&gt;0)),N242*T242*IF(S242=0,0,IF(S242="Количество в месяц",1,IF(S242="Количество в неделю",4.285,IF(S242="Количество в день",IF(VLOOKUP(D242,'2Рабочее время'!$A$1:$C$50,2,FALSE)&gt;0,VLOOKUP(D242,'2Рабочее время'!$A$1:$C$50,2,FALSE),VLOOKUP(D242,'2Рабочее время'!$A$1:$C$50,3,FALSE)))))),0)))+IF((AND(COUNTA(O242:Q242)=1,O242&gt;0)),O242*60*VLOOKUP(D242,'2Рабочее время'!$A:$L,4,FALSE)*((IF(VLOOKUP(D242,'2Рабочее время'!$A$1:$C$50,2,FALSE)&gt;0,VLOOKUP(D242,'2Рабочее время'!$A$1:$C$50,2,FALSE),VLOOKUP(D242,'2Рабочее время'!$A$1:$C$50,3,FALSE)))),IF((AND(COUNTA(L242:N242)=1,M242&gt;0)),M242*((IF(VLOOKUP(D242,'2Рабочее время'!$A$1:$C$50,2,FALSE)&gt;0,VLOOKUP(D242,'2Рабочее время'!$A$1:$C$50,2,FALSE),VLOOKUP(D242,'2Рабочее время'!$A$1:$C$50,3,FALSE)))),IF((AND(COUNTA(O242:Q242)=1,P242&gt;0)),P242*((IF(VLOOKUP(D242,'2Рабочее время'!$A$1:$C$50,2,FALSE)&gt;0,VLOOKUP(D242,'2Рабочее время'!$A$1:$C$50,2,FALSE),VLOOKUP(D242,'2Рабочее время'!$A$1:$C$50,3,FALSE)))),IF((AND(COUNTA(O242:Q242)=1,Q242&gt;0)),Q242*T242*IF(S242=0,0,IF(S242="Количество в месяц",1,IF(S242="Количество в неделю",4.285,IF(S242="Количество в день",IF(VLOOKUP(D242,'2Рабочее время'!$A$1:$C$50,2,FALSE)&gt;0,VLOOKUP(D242,'2Рабочее время'!$A$1:$C$50,2,FALSE),VLOOKUP(D242,'2Рабочее время'!$A$1:$C$50,3,FALSE)))))),0))))))</f>
        <v>0</v>
      </c>
      <c r="S242" s="91" t="s">
        <v>4</v>
      </c>
      <c r="T242" s="91"/>
      <c r="U242" s="39">
        <v>1</v>
      </c>
      <c r="V242" s="17">
        <f t="shared" si="11"/>
        <v>0</v>
      </c>
      <c r="W242" s="17">
        <f t="shared" si="13"/>
        <v>0</v>
      </c>
    </row>
    <row r="243" spans="4:23" ht="37.5" x14ac:dyDescent="0.25">
      <c r="D243" s="27"/>
      <c r="E243" s="44"/>
      <c r="F243" s="87"/>
      <c r="G243" s="83"/>
      <c r="H243" s="27"/>
      <c r="I243" s="27"/>
      <c r="J243" s="27"/>
      <c r="K243" s="17">
        <f t="shared" si="12"/>
        <v>0</v>
      </c>
      <c r="L243" s="88"/>
      <c r="M243" s="72"/>
      <c r="N243" s="72"/>
      <c r="O243" s="90"/>
      <c r="P243" s="72"/>
      <c r="Q243" s="72"/>
      <c r="R243" s="81">
        <f>IF(OR(COUNTA(L243:N243)&gt;=2,COUNTA(O243:Q243)&gt;=2),"ошибка",(IF((AND(COUNTA(L243:N243)=1,L243&gt;0)),L243*60*VLOOKUP(D243,'2Рабочее время'!$A:$L,4,FALSE)*((IF(VLOOKUP(D243,'2Рабочее время'!$A$1:$C$50,2,FALSE)&gt;0,VLOOKUP(D243,'2Рабочее время'!$A$1:$C$50,2,FALSE),VLOOKUP(D243,'2Рабочее время'!$A$1:$C$50,3,FALSE)))),IF((AND(COUNTA(L243:N243)=1,M243&gt;0)),M243*((IF(VLOOKUP(D243,'2Рабочее время'!$A$1:$C$50,2,FALSE)&gt;0,VLOOKUP(D243,'2Рабочее время'!$A$1:$C$50,2,FALSE),VLOOKUP(D243,'2Рабочее время'!$A$1:$C$50,3,FALSE)))),IF((AND(COUNTA(L243:N243)=1,N243&gt;0)),N243*T243*IF(S243=0,0,IF(S243="Количество в месяц",1,IF(S243="Количество в неделю",4.285,IF(S243="Количество в день",IF(VLOOKUP(D243,'2Рабочее время'!$A$1:$C$50,2,FALSE)&gt;0,VLOOKUP(D243,'2Рабочее время'!$A$1:$C$50,2,FALSE),VLOOKUP(D243,'2Рабочее время'!$A$1:$C$50,3,FALSE)))))),0)))+IF((AND(COUNTA(O243:Q243)=1,O243&gt;0)),O243*60*VLOOKUP(D243,'2Рабочее время'!$A:$L,4,FALSE)*((IF(VLOOKUP(D243,'2Рабочее время'!$A$1:$C$50,2,FALSE)&gt;0,VLOOKUP(D243,'2Рабочее время'!$A$1:$C$50,2,FALSE),VLOOKUP(D243,'2Рабочее время'!$A$1:$C$50,3,FALSE)))),IF((AND(COUNTA(L243:N243)=1,M243&gt;0)),M243*((IF(VLOOKUP(D243,'2Рабочее время'!$A$1:$C$50,2,FALSE)&gt;0,VLOOKUP(D243,'2Рабочее время'!$A$1:$C$50,2,FALSE),VLOOKUP(D243,'2Рабочее время'!$A$1:$C$50,3,FALSE)))),IF((AND(COUNTA(O243:Q243)=1,P243&gt;0)),P243*((IF(VLOOKUP(D243,'2Рабочее время'!$A$1:$C$50,2,FALSE)&gt;0,VLOOKUP(D243,'2Рабочее время'!$A$1:$C$50,2,FALSE),VLOOKUP(D243,'2Рабочее время'!$A$1:$C$50,3,FALSE)))),IF((AND(COUNTA(O243:Q243)=1,Q243&gt;0)),Q243*T243*IF(S243=0,0,IF(S243="Количество в месяц",1,IF(S243="Количество в неделю",4.285,IF(S243="Количество в день",IF(VLOOKUP(D243,'2Рабочее время'!$A$1:$C$50,2,FALSE)&gt;0,VLOOKUP(D243,'2Рабочее время'!$A$1:$C$50,2,FALSE),VLOOKUP(D243,'2Рабочее время'!$A$1:$C$50,3,FALSE)))))),0))))))</f>
        <v>0</v>
      </c>
      <c r="S243" s="91" t="s">
        <v>22</v>
      </c>
      <c r="T243" s="91"/>
      <c r="U243" s="39">
        <v>1</v>
      </c>
      <c r="V243" s="17">
        <f t="shared" si="11"/>
        <v>0</v>
      </c>
      <c r="W243" s="17">
        <f t="shared" si="13"/>
        <v>0</v>
      </c>
    </row>
    <row r="244" spans="4:23" ht="37.5" x14ac:dyDescent="0.25">
      <c r="D244" s="27"/>
      <c r="E244" s="44"/>
      <c r="F244" s="87"/>
      <c r="G244" s="83"/>
      <c r="H244" s="27"/>
      <c r="I244" s="27"/>
      <c r="J244" s="27"/>
      <c r="K244" s="17">
        <f t="shared" si="12"/>
        <v>0</v>
      </c>
      <c r="L244" s="88"/>
      <c r="M244" s="72"/>
      <c r="N244" s="72"/>
      <c r="O244" s="90"/>
      <c r="P244" s="72"/>
      <c r="Q244" s="72"/>
      <c r="R244" s="81">
        <f>IF(OR(COUNTA(L244:N244)&gt;=2,COUNTA(O244:Q244)&gt;=2),"ошибка",(IF((AND(COUNTA(L244:N244)=1,L244&gt;0)),L244*60*VLOOKUP(D244,'2Рабочее время'!$A:$L,4,FALSE)*((IF(VLOOKUP(D244,'2Рабочее время'!$A$1:$C$50,2,FALSE)&gt;0,VLOOKUP(D244,'2Рабочее время'!$A$1:$C$50,2,FALSE),VLOOKUP(D244,'2Рабочее время'!$A$1:$C$50,3,FALSE)))),IF((AND(COUNTA(L244:N244)=1,M244&gt;0)),M244*((IF(VLOOKUP(D244,'2Рабочее время'!$A$1:$C$50,2,FALSE)&gt;0,VLOOKUP(D244,'2Рабочее время'!$A$1:$C$50,2,FALSE),VLOOKUP(D244,'2Рабочее время'!$A$1:$C$50,3,FALSE)))),IF((AND(COUNTA(L244:N244)=1,N244&gt;0)),N244*T244*IF(S244=0,0,IF(S244="Количество в месяц",1,IF(S244="Количество в неделю",4.285,IF(S244="Количество в день",IF(VLOOKUP(D244,'2Рабочее время'!$A$1:$C$50,2,FALSE)&gt;0,VLOOKUP(D244,'2Рабочее время'!$A$1:$C$50,2,FALSE),VLOOKUP(D244,'2Рабочее время'!$A$1:$C$50,3,FALSE)))))),0)))+IF((AND(COUNTA(O244:Q244)=1,O244&gt;0)),O244*60*VLOOKUP(D244,'2Рабочее время'!$A:$L,4,FALSE)*((IF(VLOOKUP(D244,'2Рабочее время'!$A$1:$C$50,2,FALSE)&gt;0,VLOOKUP(D244,'2Рабочее время'!$A$1:$C$50,2,FALSE),VLOOKUP(D244,'2Рабочее время'!$A$1:$C$50,3,FALSE)))),IF((AND(COUNTA(L244:N244)=1,M244&gt;0)),M244*((IF(VLOOKUP(D244,'2Рабочее время'!$A$1:$C$50,2,FALSE)&gt;0,VLOOKUP(D244,'2Рабочее время'!$A$1:$C$50,2,FALSE),VLOOKUP(D244,'2Рабочее время'!$A$1:$C$50,3,FALSE)))),IF((AND(COUNTA(O244:Q244)=1,P244&gt;0)),P244*((IF(VLOOKUP(D244,'2Рабочее время'!$A$1:$C$50,2,FALSE)&gt;0,VLOOKUP(D244,'2Рабочее время'!$A$1:$C$50,2,FALSE),VLOOKUP(D244,'2Рабочее время'!$A$1:$C$50,3,FALSE)))),IF((AND(COUNTA(O244:Q244)=1,Q244&gt;0)),Q244*T244*IF(S244=0,0,IF(S244="Количество в месяц",1,IF(S244="Количество в неделю",4.285,IF(S244="Количество в день",IF(VLOOKUP(D244,'2Рабочее время'!$A$1:$C$50,2,FALSE)&gt;0,VLOOKUP(D244,'2Рабочее время'!$A$1:$C$50,2,FALSE),VLOOKUP(D244,'2Рабочее время'!$A$1:$C$50,3,FALSE)))))),0))))))</f>
        <v>0</v>
      </c>
      <c r="S244" s="91" t="s">
        <v>22</v>
      </c>
      <c r="T244" s="91"/>
      <c r="U244" s="39">
        <v>1</v>
      </c>
      <c r="V244" s="17">
        <f t="shared" si="11"/>
        <v>0</v>
      </c>
      <c r="W244" s="17">
        <f t="shared" si="13"/>
        <v>0</v>
      </c>
    </row>
    <row r="245" spans="4:23" ht="37.5" x14ac:dyDescent="0.25">
      <c r="D245" s="27"/>
      <c r="E245" s="44"/>
      <c r="F245" s="87"/>
      <c r="G245" s="83"/>
      <c r="H245" s="27"/>
      <c r="I245" s="27"/>
      <c r="J245" s="27"/>
      <c r="K245" s="17">
        <f t="shared" si="12"/>
        <v>0</v>
      </c>
      <c r="L245" s="88"/>
      <c r="M245" s="72"/>
      <c r="N245" s="72"/>
      <c r="O245" s="90"/>
      <c r="P245" s="72"/>
      <c r="Q245" s="72"/>
      <c r="R245" s="81">
        <f>IF(OR(COUNTA(L245:N245)&gt;=2,COUNTA(O245:Q245)&gt;=2),"ошибка",(IF((AND(COUNTA(L245:N245)=1,L245&gt;0)),L245*60*VLOOKUP(D245,'2Рабочее время'!$A:$L,4,FALSE)*((IF(VLOOKUP(D245,'2Рабочее время'!$A$1:$C$50,2,FALSE)&gt;0,VLOOKUP(D245,'2Рабочее время'!$A$1:$C$50,2,FALSE),VLOOKUP(D245,'2Рабочее время'!$A$1:$C$50,3,FALSE)))),IF((AND(COUNTA(L245:N245)=1,M245&gt;0)),M245*((IF(VLOOKUP(D245,'2Рабочее время'!$A$1:$C$50,2,FALSE)&gt;0,VLOOKUP(D245,'2Рабочее время'!$A$1:$C$50,2,FALSE),VLOOKUP(D245,'2Рабочее время'!$A$1:$C$50,3,FALSE)))),IF((AND(COUNTA(L245:N245)=1,N245&gt;0)),N245*T245*IF(S245=0,0,IF(S245="Количество в месяц",1,IF(S245="Количество в неделю",4.285,IF(S245="Количество в день",IF(VLOOKUP(D245,'2Рабочее время'!$A$1:$C$50,2,FALSE)&gt;0,VLOOKUP(D245,'2Рабочее время'!$A$1:$C$50,2,FALSE),VLOOKUP(D245,'2Рабочее время'!$A$1:$C$50,3,FALSE)))))),0)))+IF((AND(COUNTA(O245:Q245)=1,O245&gt;0)),O245*60*VLOOKUP(D245,'2Рабочее время'!$A:$L,4,FALSE)*((IF(VLOOKUP(D245,'2Рабочее время'!$A$1:$C$50,2,FALSE)&gt;0,VLOOKUP(D245,'2Рабочее время'!$A$1:$C$50,2,FALSE),VLOOKUP(D245,'2Рабочее время'!$A$1:$C$50,3,FALSE)))),IF((AND(COUNTA(L245:N245)=1,M245&gt;0)),M245*((IF(VLOOKUP(D245,'2Рабочее время'!$A$1:$C$50,2,FALSE)&gt;0,VLOOKUP(D245,'2Рабочее время'!$A$1:$C$50,2,FALSE),VLOOKUP(D245,'2Рабочее время'!$A$1:$C$50,3,FALSE)))),IF((AND(COUNTA(O245:Q245)=1,P245&gt;0)),P245*((IF(VLOOKUP(D245,'2Рабочее время'!$A$1:$C$50,2,FALSE)&gt;0,VLOOKUP(D245,'2Рабочее время'!$A$1:$C$50,2,FALSE),VLOOKUP(D245,'2Рабочее время'!$A$1:$C$50,3,FALSE)))),IF((AND(COUNTA(O245:Q245)=1,Q245&gt;0)),Q245*T245*IF(S245=0,0,IF(S245="Количество в месяц",1,IF(S245="Количество в неделю",4.285,IF(S245="Количество в день",IF(VLOOKUP(D245,'2Рабочее время'!$A$1:$C$50,2,FALSE)&gt;0,VLOOKUP(D245,'2Рабочее время'!$A$1:$C$50,2,FALSE),VLOOKUP(D245,'2Рабочее время'!$A$1:$C$50,3,FALSE)))))),0))))))</f>
        <v>0</v>
      </c>
      <c r="S245" s="91" t="s">
        <v>22</v>
      </c>
      <c r="T245" s="91"/>
      <c r="U245" s="39">
        <v>1</v>
      </c>
      <c r="V245" s="17">
        <f t="shared" si="11"/>
        <v>0</v>
      </c>
      <c r="W245" s="17">
        <f t="shared" si="13"/>
        <v>0</v>
      </c>
    </row>
    <row r="246" spans="4:23" ht="37.5" x14ac:dyDescent="0.25">
      <c r="D246" s="27"/>
      <c r="E246" s="44"/>
      <c r="F246" s="87"/>
      <c r="G246" s="83"/>
      <c r="H246" s="27"/>
      <c r="I246" s="27"/>
      <c r="J246" s="27"/>
      <c r="K246" s="17">
        <f t="shared" si="12"/>
        <v>0</v>
      </c>
      <c r="L246" s="88"/>
      <c r="M246" s="72"/>
      <c r="N246" s="72"/>
      <c r="O246" s="90"/>
      <c r="P246" s="72"/>
      <c r="Q246" s="72"/>
      <c r="R246" s="81">
        <f>IF(OR(COUNTA(L246:N246)&gt;=2,COUNTA(O246:Q246)&gt;=2),"ошибка",(IF((AND(COUNTA(L246:N246)=1,L246&gt;0)),L246*60*VLOOKUP(D246,'2Рабочее время'!$A:$L,4,FALSE)*((IF(VLOOKUP(D246,'2Рабочее время'!$A$1:$C$50,2,FALSE)&gt;0,VLOOKUP(D246,'2Рабочее время'!$A$1:$C$50,2,FALSE),VLOOKUP(D246,'2Рабочее время'!$A$1:$C$50,3,FALSE)))),IF((AND(COUNTA(L246:N246)=1,M246&gt;0)),M246*((IF(VLOOKUP(D246,'2Рабочее время'!$A$1:$C$50,2,FALSE)&gt;0,VLOOKUP(D246,'2Рабочее время'!$A$1:$C$50,2,FALSE),VLOOKUP(D246,'2Рабочее время'!$A$1:$C$50,3,FALSE)))),IF((AND(COUNTA(L246:N246)=1,N246&gt;0)),N246*T246*IF(S246=0,0,IF(S246="Количество в месяц",1,IF(S246="Количество в неделю",4.285,IF(S246="Количество в день",IF(VLOOKUP(D246,'2Рабочее время'!$A$1:$C$50,2,FALSE)&gt;0,VLOOKUP(D246,'2Рабочее время'!$A$1:$C$50,2,FALSE),VLOOKUP(D246,'2Рабочее время'!$A$1:$C$50,3,FALSE)))))),0)))+IF((AND(COUNTA(O246:Q246)=1,O246&gt;0)),O246*60*VLOOKUP(D246,'2Рабочее время'!$A:$L,4,FALSE)*((IF(VLOOKUP(D246,'2Рабочее время'!$A$1:$C$50,2,FALSE)&gt;0,VLOOKUP(D246,'2Рабочее время'!$A$1:$C$50,2,FALSE),VLOOKUP(D246,'2Рабочее время'!$A$1:$C$50,3,FALSE)))),IF((AND(COUNTA(L246:N246)=1,M246&gt;0)),M246*((IF(VLOOKUP(D246,'2Рабочее время'!$A$1:$C$50,2,FALSE)&gt;0,VLOOKUP(D246,'2Рабочее время'!$A$1:$C$50,2,FALSE),VLOOKUP(D246,'2Рабочее время'!$A$1:$C$50,3,FALSE)))),IF((AND(COUNTA(O246:Q246)=1,P246&gt;0)),P246*((IF(VLOOKUP(D246,'2Рабочее время'!$A$1:$C$50,2,FALSE)&gt;0,VLOOKUP(D246,'2Рабочее время'!$A$1:$C$50,2,FALSE),VLOOKUP(D246,'2Рабочее время'!$A$1:$C$50,3,FALSE)))),IF((AND(COUNTA(O246:Q246)=1,Q246&gt;0)),Q246*T246*IF(S246=0,0,IF(S246="Количество в месяц",1,IF(S246="Количество в неделю",4.285,IF(S246="Количество в день",IF(VLOOKUP(D246,'2Рабочее время'!$A$1:$C$50,2,FALSE)&gt;0,VLOOKUP(D246,'2Рабочее время'!$A$1:$C$50,2,FALSE),VLOOKUP(D246,'2Рабочее время'!$A$1:$C$50,3,FALSE)))))),0))))))</f>
        <v>0</v>
      </c>
      <c r="S246" s="91" t="s">
        <v>4</v>
      </c>
      <c r="T246" s="91"/>
      <c r="U246" s="39">
        <v>1</v>
      </c>
      <c r="V246" s="17">
        <f t="shared" si="11"/>
        <v>0</v>
      </c>
      <c r="W246" s="17">
        <f t="shared" si="13"/>
        <v>0</v>
      </c>
    </row>
    <row r="247" spans="4:23" ht="37.5" x14ac:dyDescent="0.25">
      <c r="D247" s="27"/>
      <c r="E247" s="44"/>
      <c r="F247" s="87"/>
      <c r="G247" s="83"/>
      <c r="H247" s="27"/>
      <c r="I247" s="27"/>
      <c r="J247" s="27"/>
      <c r="K247" s="17">
        <f t="shared" si="12"/>
        <v>0</v>
      </c>
      <c r="L247" s="88"/>
      <c r="M247" s="72"/>
      <c r="N247" s="72"/>
      <c r="O247" s="90"/>
      <c r="P247" s="72"/>
      <c r="Q247" s="72"/>
      <c r="R247" s="81">
        <f>IF(OR(COUNTA(L247:N247)&gt;=2,COUNTA(O247:Q247)&gt;=2),"ошибка",(IF((AND(COUNTA(L247:N247)=1,L247&gt;0)),L247*60*VLOOKUP(D247,'2Рабочее время'!$A:$L,4,FALSE)*((IF(VLOOKUP(D247,'2Рабочее время'!$A$1:$C$50,2,FALSE)&gt;0,VLOOKUP(D247,'2Рабочее время'!$A$1:$C$50,2,FALSE),VLOOKUP(D247,'2Рабочее время'!$A$1:$C$50,3,FALSE)))),IF((AND(COUNTA(L247:N247)=1,M247&gt;0)),M247*((IF(VLOOKUP(D247,'2Рабочее время'!$A$1:$C$50,2,FALSE)&gt;0,VLOOKUP(D247,'2Рабочее время'!$A$1:$C$50,2,FALSE),VLOOKUP(D247,'2Рабочее время'!$A$1:$C$50,3,FALSE)))),IF((AND(COUNTA(L247:N247)=1,N247&gt;0)),N247*T247*IF(S247=0,0,IF(S247="Количество в месяц",1,IF(S247="Количество в неделю",4.285,IF(S247="Количество в день",IF(VLOOKUP(D247,'2Рабочее время'!$A$1:$C$50,2,FALSE)&gt;0,VLOOKUP(D247,'2Рабочее время'!$A$1:$C$50,2,FALSE),VLOOKUP(D247,'2Рабочее время'!$A$1:$C$50,3,FALSE)))))),0)))+IF((AND(COUNTA(O247:Q247)=1,O247&gt;0)),O247*60*VLOOKUP(D247,'2Рабочее время'!$A:$L,4,FALSE)*((IF(VLOOKUP(D247,'2Рабочее время'!$A$1:$C$50,2,FALSE)&gt;0,VLOOKUP(D247,'2Рабочее время'!$A$1:$C$50,2,FALSE),VLOOKUP(D247,'2Рабочее время'!$A$1:$C$50,3,FALSE)))),IF((AND(COUNTA(L247:N247)=1,M247&gt;0)),M247*((IF(VLOOKUP(D247,'2Рабочее время'!$A$1:$C$50,2,FALSE)&gt;0,VLOOKUP(D247,'2Рабочее время'!$A$1:$C$50,2,FALSE),VLOOKUP(D247,'2Рабочее время'!$A$1:$C$50,3,FALSE)))),IF((AND(COUNTA(O247:Q247)=1,P247&gt;0)),P247*((IF(VLOOKUP(D247,'2Рабочее время'!$A$1:$C$50,2,FALSE)&gt;0,VLOOKUP(D247,'2Рабочее время'!$A$1:$C$50,2,FALSE),VLOOKUP(D247,'2Рабочее время'!$A$1:$C$50,3,FALSE)))),IF((AND(COUNTA(O247:Q247)=1,Q247&gt;0)),Q247*T247*IF(S247=0,0,IF(S247="Количество в месяц",1,IF(S247="Количество в неделю",4.285,IF(S247="Количество в день",IF(VLOOKUP(D247,'2Рабочее время'!$A$1:$C$50,2,FALSE)&gt;0,VLOOKUP(D247,'2Рабочее время'!$A$1:$C$50,2,FALSE),VLOOKUP(D247,'2Рабочее время'!$A$1:$C$50,3,FALSE)))))),0))))))</f>
        <v>0</v>
      </c>
      <c r="S247" s="91" t="s">
        <v>4</v>
      </c>
      <c r="T247" s="91"/>
      <c r="U247" s="39">
        <v>1</v>
      </c>
      <c r="V247" s="17">
        <f t="shared" si="11"/>
        <v>0</v>
      </c>
      <c r="W247" s="17">
        <f t="shared" si="13"/>
        <v>0</v>
      </c>
    </row>
    <row r="248" spans="4:23" ht="37.5" x14ac:dyDescent="0.25">
      <c r="D248" s="27"/>
      <c r="E248" s="44"/>
      <c r="F248" s="87"/>
      <c r="G248" s="83"/>
      <c r="H248" s="27"/>
      <c r="I248" s="27"/>
      <c r="J248" s="27"/>
      <c r="K248" s="17">
        <f t="shared" si="12"/>
        <v>0</v>
      </c>
      <c r="L248" s="88"/>
      <c r="M248" s="72"/>
      <c r="N248" s="72"/>
      <c r="O248" s="90"/>
      <c r="P248" s="72"/>
      <c r="Q248" s="72"/>
      <c r="R248" s="81">
        <f>IF(OR(COUNTA(L248:N248)&gt;=2,COUNTA(O248:Q248)&gt;=2),"ошибка",(IF((AND(COUNTA(L248:N248)=1,L248&gt;0)),L248*60*VLOOKUP(D248,'2Рабочее время'!$A:$L,4,FALSE)*((IF(VLOOKUP(D248,'2Рабочее время'!$A$1:$C$50,2,FALSE)&gt;0,VLOOKUP(D248,'2Рабочее время'!$A$1:$C$50,2,FALSE),VLOOKUP(D248,'2Рабочее время'!$A$1:$C$50,3,FALSE)))),IF((AND(COUNTA(L248:N248)=1,M248&gt;0)),M248*((IF(VLOOKUP(D248,'2Рабочее время'!$A$1:$C$50,2,FALSE)&gt;0,VLOOKUP(D248,'2Рабочее время'!$A$1:$C$50,2,FALSE),VLOOKUP(D248,'2Рабочее время'!$A$1:$C$50,3,FALSE)))),IF((AND(COUNTA(L248:N248)=1,N248&gt;0)),N248*T248*IF(S248=0,0,IF(S248="Количество в месяц",1,IF(S248="Количество в неделю",4.285,IF(S248="Количество в день",IF(VLOOKUP(D248,'2Рабочее время'!$A$1:$C$50,2,FALSE)&gt;0,VLOOKUP(D248,'2Рабочее время'!$A$1:$C$50,2,FALSE),VLOOKUP(D248,'2Рабочее время'!$A$1:$C$50,3,FALSE)))))),0)))+IF((AND(COUNTA(O248:Q248)=1,O248&gt;0)),O248*60*VLOOKUP(D248,'2Рабочее время'!$A:$L,4,FALSE)*((IF(VLOOKUP(D248,'2Рабочее время'!$A$1:$C$50,2,FALSE)&gt;0,VLOOKUP(D248,'2Рабочее время'!$A$1:$C$50,2,FALSE),VLOOKUP(D248,'2Рабочее время'!$A$1:$C$50,3,FALSE)))),IF((AND(COUNTA(L248:N248)=1,M248&gt;0)),M248*((IF(VLOOKUP(D248,'2Рабочее время'!$A$1:$C$50,2,FALSE)&gt;0,VLOOKUP(D248,'2Рабочее время'!$A$1:$C$50,2,FALSE),VLOOKUP(D248,'2Рабочее время'!$A$1:$C$50,3,FALSE)))),IF((AND(COUNTA(O248:Q248)=1,P248&gt;0)),P248*((IF(VLOOKUP(D248,'2Рабочее время'!$A$1:$C$50,2,FALSE)&gt;0,VLOOKUP(D248,'2Рабочее время'!$A$1:$C$50,2,FALSE),VLOOKUP(D248,'2Рабочее время'!$A$1:$C$50,3,FALSE)))),IF((AND(COUNTA(O248:Q248)=1,Q248&gt;0)),Q248*T248*IF(S248=0,0,IF(S248="Количество в месяц",1,IF(S248="Количество в неделю",4.285,IF(S248="Количество в день",IF(VLOOKUP(D248,'2Рабочее время'!$A$1:$C$50,2,FALSE)&gt;0,VLOOKUP(D248,'2Рабочее время'!$A$1:$C$50,2,FALSE),VLOOKUP(D248,'2Рабочее время'!$A$1:$C$50,3,FALSE)))))),0))))))</f>
        <v>0</v>
      </c>
      <c r="S248" s="91" t="s">
        <v>22</v>
      </c>
      <c r="T248" s="91"/>
      <c r="U248" s="39">
        <v>1</v>
      </c>
      <c r="V248" s="17">
        <f t="shared" si="11"/>
        <v>0</v>
      </c>
      <c r="W248" s="17">
        <f t="shared" si="13"/>
        <v>0</v>
      </c>
    </row>
    <row r="249" spans="4:23" ht="37.5" x14ac:dyDescent="0.25">
      <c r="D249" s="27"/>
      <c r="E249" s="44"/>
      <c r="F249" s="87"/>
      <c r="G249" s="83"/>
      <c r="H249" s="27"/>
      <c r="I249" s="27"/>
      <c r="J249" s="27"/>
      <c r="K249" s="17">
        <f t="shared" si="12"/>
        <v>0</v>
      </c>
      <c r="L249" s="88"/>
      <c r="M249" s="72"/>
      <c r="N249" s="72"/>
      <c r="O249" s="90"/>
      <c r="P249" s="72"/>
      <c r="Q249" s="72"/>
      <c r="R249" s="81">
        <f>IF(OR(COUNTA(L249:N249)&gt;=2,COUNTA(O249:Q249)&gt;=2),"ошибка",(IF((AND(COUNTA(L249:N249)=1,L249&gt;0)),L249*60*VLOOKUP(D249,'2Рабочее время'!$A:$L,4,FALSE)*((IF(VLOOKUP(D249,'2Рабочее время'!$A$1:$C$50,2,FALSE)&gt;0,VLOOKUP(D249,'2Рабочее время'!$A$1:$C$50,2,FALSE),VLOOKUP(D249,'2Рабочее время'!$A$1:$C$50,3,FALSE)))),IF((AND(COUNTA(L249:N249)=1,M249&gt;0)),M249*((IF(VLOOKUP(D249,'2Рабочее время'!$A$1:$C$50,2,FALSE)&gt;0,VLOOKUP(D249,'2Рабочее время'!$A$1:$C$50,2,FALSE),VLOOKUP(D249,'2Рабочее время'!$A$1:$C$50,3,FALSE)))),IF((AND(COUNTA(L249:N249)=1,N249&gt;0)),N249*T249*IF(S249=0,0,IF(S249="Количество в месяц",1,IF(S249="Количество в неделю",4.285,IF(S249="Количество в день",IF(VLOOKUP(D249,'2Рабочее время'!$A$1:$C$50,2,FALSE)&gt;0,VLOOKUP(D249,'2Рабочее время'!$A$1:$C$50,2,FALSE),VLOOKUP(D249,'2Рабочее время'!$A$1:$C$50,3,FALSE)))))),0)))+IF((AND(COUNTA(O249:Q249)=1,O249&gt;0)),O249*60*VLOOKUP(D249,'2Рабочее время'!$A:$L,4,FALSE)*((IF(VLOOKUP(D249,'2Рабочее время'!$A$1:$C$50,2,FALSE)&gt;0,VLOOKUP(D249,'2Рабочее время'!$A$1:$C$50,2,FALSE),VLOOKUP(D249,'2Рабочее время'!$A$1:$C$50,3,FALSE)))),IF((AND(COUNTA(L249:N249)=1,M249&gt;0)),M249*((IF(VLOOKUP(D249,'2Рабочее время'!$A$1:$C$50,2,FALSE)&gt;0,VLOOKUP(D249,'2Рабочее время'!$A$1:$C$50,2,FALSE),VLOOKUP(D249,'2Рабочее время'!$A$1:$C$50,3,FALSE)))),IF((AND(COUNTA(O249:Q249)=1,P249&gt;0)),P249*((IF(VLOOKUP(D249,'2Рабочее время'!$A$1:$C$50,2,FALSE)&gt;0,VLOOKUP(D249,'2Рабочее время'!$A$1:$C$50,2,FALSE),VLOOKUP(D249,'2Рабочее время'!$A$1:$C$50,3,FALSE)))),IF((AND(COUNTA(O249:Q249)=1,Q249&gt;0)),Q249*T249*IF(S249=0,0,IF(S249="Количество в месяц",1,IF(S249="Количество в неделю",4.285,IF(S249="Количество в день",IF(VLOOKUP(D249,'2Рабочее время'!$A$1:$C$50,2,FALSE)&gt;0,VLOOKUP(D249,'2Рабочее время'!$A$1:$C$50,2,FALSE),VLOOKUP(D249,'2Рабочее время'!$A$1:$C$50,3,FALSE)))))),0))))))</f>
        <v>0</v>
      </c>
      <c r="S249" s="91" t="s">
        <v>18</v>
      </c>
      <c r="T249" s="91"/>
      <c r="U249" s="39">
        <v>1</v>
      </c>
      <c r="V249" s="17">
        <f t="shared" si="11"/>
        <v>0</v>
      </c>
      <c r="W249" s="17">
        <f t="shared" si="13"/>
        <v>0</v>
      </c>
    </row>
    <row r="250" spans="4:23" ht="37.5" x14ac:dyDescent="0.25">
      <c r="D250" s="27"/>
      <c r="E250" s="44"/>
      <c r="F250" s="87"/>
      <c r="G250" s="83"/>
      <c r="H250" s="27"/>
      <c r="I250" s="27"/>
      <c r="J250" s="27"/>
      <c r="K250" s="17">
        <f t="shared" si="12"/>
        <v>0</v>
      </c>
      <c r="L250" s="88"/>
      <c r="M250" s="72"/>
      <c r="N250" s="72"/>
      <c r="O250" s="90"/>
      <c r="P250" s="72"/>
      <c r="Q250" s="72"/>
      <c r="R250" s="81">
        <f>IF(OR(COUNTA(L250:N250)&gt;=2,COUNTA(O250:Q250)&gt;=2),"ошибка",(IF((AND(COUNTA(L250:N250)=1,L250&gt;0)),L250*60*VLOOKUP(D250,'2Рабочее время'!$A:$L,4,FALSE)*((IF(VLOOKUP(D250,'2Рабочее время'!$A$1:$C$50,2,FALSE)&gt;0,VLOOKUP(D250,'2Рабочее время'!$A$1:$C$50,2,FALSE),VLOOKUP(D250,'2Рабочее время'!$A$1:$C$50,3,FALSE)))),IF((AND(COUNTA(L250:N250)=1,M250&gt;0)),M250*((IF(VLOOKUP(D250,'2Рабочее время'!$A$1:$C$50,2,FALSE)&gt;0,VLOOKUP(D250,'2Рабочее время'!$A$1:$C$50,2,FALSE),VLOOKUP(D250,'2Рабочее время'!$A$1:$C$50,3,FALSE)))),IF((AND(COUNTA(L250:N250)=1,N250&gt;0)),N250*T250*IF(S250=0,0,IF(S250="Количество в месяц",1,IF(S250="Количество в неделю",4.285,IF(S250="Количество в день",IF(VLOOKUP(D250,'2Рабочее время'!$A$1:$C$50,2,FALSE)&gt;0,VLOOKUP(D250,'2Рабочее время'!$A$1:$C$50,2,FALSE),VLOOKUP(D250,'2Рабочее время'!$A$1:$C$50,3,FALSE)))))),0)))+IF((AND(COUNTA(O250:Q250)=1,O250&gt;0)),O250*60*VLOOKUP(D250,'2Рабочее время'!$A:$L,4,FALSE)*((IF(VLOOKUP(D250,'2Рабочее время'!$A$1:$C$50,2,FALSE)&gt;0,VLOOKUP(D250,'2Рабочее время'!$A$1:$C$50,2,FALSE),VLOOKUP(D250,'2Рабочее время'!$A$1:$C$50,3,FALSE)))),IF((AND(COUNTA(L250:N250)=1,M250&gt;0)),M250*((IF(VLOOKUP(D250,'2Рабочее время'!$A$1:$C$50,2,FALSE)&gt;0,VLOOKUP(D250,'2Рабочее время'!$A$1:$C$50,2,FALSE),VLOOKUP(D250,'2Рабочее время'!$A$1:$C$50,3,FALSE)))),IF((AND(COUNTA(O250:Q250)=1,P250&gt;0)),P250*((IF(VLOOKUP(D250,'2Рабочее время'!$A$1:$C$50,2,FALSE)&gt;0,VLOOKUP(D250,'2Рабочее время'!$A$1:$C$50,2,FALSE),VLOOKUP(D250,'2Рабочее время'!$A$1:$C$50,3,FALSE)))),IF((AND(COUNTA(O250:Q250)=1,Q250&gt;0)),Q250*T250*IF(S250=0,0,IF(S250="Количество в месяц",1,IF(S250="Количество в неделю",4.285,IF(S250="Количество в день",IF(VLOOKUP(D250,'2Рабочее время'!$A$1:$C$50,2,FALSE)&gt;0,VLOOKUP(D250,'2Рабочее время'!$A$1:$C$50,2,FALSE),VLOOKUP(D250,'2Рабочее время'!$A$1:$C$50,3,FALSE)))))),0))))))</f>
        <v>0</v>
      </c>
      <c r="S250" s="91" t="s">
        <v>4</v>
      </c>
      <c r="T250" s="91"/>
      <c r="U250" s="39">
        <v>1</v>
      </c>
      <c r="V250" s="17">
        <f t="shared" si="11"/>
        <v>0</v>
      </c>
      <c r="W250" s="17">
        <f t="shared" si="13"/>
        <v>0</v>
      </c>
    </row>
    <row r="251" spans="4:23" ht="37.5" x14ac:dyDescent="0.25">
      <c r="D251" s="27"/>
      <c r="E251" s="44"/>
      <c r="F251" s="87"/>
      <c r="G251" s="83"/>
      <c r="H251" s="27"/>
      <c r="I251" s="27"/>
      <c r="J251" s="27"/>
      <c r="K251" s="17">
        <f t="shared" si="12"/>
        <v>0</v>
      </c>
      <c r="L251" s="88"/>
      <c r="M251" s="72"/>
      <c r="N251" s="72"/>
      <c r="O251" s="90"/>
      <c r="P251" s="72"/>
      <c r="Q251" s="72"/>
      <c r="R251" s="81">
        <f>IF(OR(COUNTA(L251:N251)&gt;=2,COUNTA(O251:Q251)&gt;=2),"ошибка",(IF((AND(COUNTA(L251:N251)=1,L251&gt;0)),L251*60*VLOOKUP(D251,'2Рабочее время'!$A:$L,4,FALSE)*((IF(VLOOKUP(D251,'2Рабочее время'!$A$1:$C$50,2,FALSE)&gt;0,VLOOKUP(D251,'2Рабочее время'!$A$1:$C$50,2,FALSE),VLOOKUP(D251,'2Рабочее время'!$A$1:$C$50,3,FALSE)))),IF((AND(COUNTA(L251:N251)=1,M251&gt;0)),M251*((IF(VLOOKUP(D251,'2Рабочее время'!$A$1:$C$50,2,FALSE)&gt;0,VLOOKUP(D251,'2Рабочее время'!$A$1:$C$50,2,FALSE),VLOOKUP(D251,'2Рабочее время'!$A$1:$C$50,3,FALSE)))),IF((AND(COUNTA(L251:N251)=1,N251&gt;0)),N251*T251*IF(S251=0,0,IF(S251="Количество в месяц",1,IF(S251="Количество в неделю",4.285,IF(S251="Количество в день",IF(VLOOKUP(D251,'2Рабочее время'!$A$1:$C$50,2,FALSE)&gt;0,VLOOKUP(D251,'2Рабочее время'!$A$1:$C$50,2,FALSE),VLOOKUP(D251,'2Рабочее время'!$A$1:$C$50,3,FALSE)))))),0)))+IF((AND(COUNTA(O251:Q251)=1,O251&gt;0)),O251*60*VLOOKUP(D251,'2Рабочее время'!$A:$L,4,FALSE)*((IF(VLOOKUP(D251,'2Рабочее время'!$A$1:$C$50,2,FALSE)&gt;0,VLOOKUP(D251,'2Рабочее время'!$A$1:$C$50,2,FALSE),VLOOKUP(D251,'2Рабочее время'!$A$1:$C$50,3,FALSE)))),IF((AND(COUNTA(L251:N251)=1,M251&gt;0)),M251*((IF(VLOOKUP(D251,'2Рабочее время'!$A$1:$C$50,2,FALSE)&gt;0,VLOOKUP(D251,'2Рабочее время'!$A$1:$C$50,2,FALSE),VLOOKUP(D251,'2Рабочее время'!$A$1:$C$50,3,FALSE)))),IF((AND(COUNTA(O251:Q251)=1,P251&gt;0)),P251*((IF(VLOOKUP(D251,'2Рабочее время'!$A$1:$C$50,2,FALSE)&gt;0,VLOOKUP(D251,'2Рабочее время'!$A$1:$C$50,2,FALSE),VLOOKUP(D251,'2Рабочее время'!$A$1:$C$50,3,FALSE)))),IF((AND(COUNTA(O251:Q251)=1,Q251&gt;0)),Q251*T251*IF(S251=0,0,IF(S251="Количество в месяц",1,IF(S251="Количество в неделю",4.285,IF(S251="Количество в день",IF(VLOOKUP(D251,'2Рабочее время'!$A$1:$C$50,2,FALSE)&gt;0,VLOOKUP(D251,'2Рабочее время'!$A$1:$C$50,2,FALSE),VLOOKUP(D251,'2Рабочее время'!$A$1:$C$50,3,FALSE)))))),0))))))</f>
        <v>0</v>
      </c>
      <c r="S251" s="91" t="s">
        <v>4</v>
      </c>
      <c r="T251" s="91"/>
      <c r="U251" s="39">
        <v>1</v>
      </c>
      <c r="V251" s="17">
        <f t="shared" si="11"/>
        <v>0</v>
      </c>
      <c r="W251" s="17">
        <f t="shared" si="13"/>
        <v>0</v>
      </c>
    </row>
    <row r="252" spans="4:23" ht="18.75" x14ac:dyDescent="0.25">
      <c r="D252" s="27"/>
      <c r="E252" s="44"/>
      <c r="F252" s="87"/>
      <c r="G252" s="83"/>
      <c r="H252" s="27"/>
      <c r="I252" s="27"/>
      <c r="J252" s="27"/>
      <c r="K252" s="17">
        <f t="shared" si="12"/>
        <v>0</v>
      </c>
      <c r="L252" s="88"/>
      <c r="M252" s="72"/>
      <c r="N252" s="72"/>
      <c r="O252" s="90"/>
      <c r="P252" s="72"/>
      <c r="Q252" s="72"/>
      <c r="R252" s="81">
        <f>IF(OR(COUNTA(L252:N252)&gt;=2,COUNTA(O252:Q252)&gt;=2),"ошибка",(IF((AND(COUNTA(L252:N252)=1,L252&gt;0)),L252*60*VLOOKUP(D252,'2Рабочее время'!$A:$L,4,FALSE)*((IF(VLOOKUP(D252,'2Рабочее время'!$A$1:$C$50,2,FALSE)&gt;0,VLOOKUP(D252,'2Рабочее время'!$A$1:$C$50,2,FALSE),VLOOKUP(D252,'2Рабочее время'!$A$1:$C$50,3,FALSE)))),IF((AND(COUNTA(L252:N252)=1,M252&gt;0)),M252*((IF(VLOOKUP(D252,'2Рабочее время'!$A$1:$C$50,2,FALSE)&gt;0,VLOOKUP(D252,'2Рабочее время'!$A$1:$C$50,2,FALSE),VLOOKUP(D252,'2Рабочее время'!$A$1:$C$50,3,FALSE)))),IF((AND(COUNTA(L252:N252)=1,N252&gt;0)),N252*T252*IF(S252=0,0,IF(S252="Количество в месяц",1,IF(S252="Количество в неделю",4.285,IF(S252="Количество в день",IF(VLOOKUP(D252,'2Рабочее время'!$A$1:$C$50,2,FALSE)&gt;0,VLOOKUP(D252,'2Рабочее время'!$A$1:$C$50,2,FALSE),VLOOKUP(D252,'2Рабочее время'!$A$1:$C$50,3,FALSE)))))),0)))+IF((AND(COUNTA(O252:Q252)=1,O252&gt;0)),O252*60*VLOOKUP(D252,'2Рабочее время'!$A:$L,4,FALSE)*((IF(VLOOKUP(D252,'2Рабочее время'!$A$1:$C$50,2,FALSE)&gt;0,VLOOKUP(D252,'2Рабочее время'!$A$1:$C$50,2,FALSE),VLOOKUP(D252,'2Рабочее время'!$A$1:$C$50,3,FALSE)))),IF((AND(COUNTA(L252:N252)=1,M252&gt;0)),M252*((IF(VLOOKUP(D252,'2Рабочее время'!$A$1:$C$50,2,FALSE)&gt;0,VLOOKUP(D252,'2Рабочее время'!$A$1:$C$50,2,FALSE),VLOOKUP(D252,'2Рабочее время'!$A$1:$C$50,3,FALSE)))),IF((AND(COUNTA(O252:Q252)=1,P252&gt;0)),P252*((IF(VLOOKUP(D252,'2Рабочее время'!$A$1:$C$50,2,FALSE)&gt;0,VLOOKUP(D252,'2Рабочее время'!$A$1:$C$50,2,FALSE),VLOOKUP(D252,'2Рабочее время'!$A$1:$C$50,3,FALSE)))),IF((AND(COUNTA(O252:Q252)=1,Q252&gt;0)),Q252*T252*IF(S252=0,0,IF(S252="Количество в месяц",1,IF(S252="Количество в неделю",4.285,IF(S252="Количество в день",IF(VLOOKUP(D252,'2Рабочее время'!$A$1:$C$50,2,FALSE)&gt;0,VLOOKUP(D252,'2Рабочее время'!$A$1:$C$50,2,FALSE),VLOOKUP(D252,'2Рабочее время'!$A$1:$C$50,3,FALSE)))))),0))))))</f>
        <v>0</v>
      </c>
      <c r="S252" s="91"/>
      <c r="T252" s="91"/>
      <c r="U252" s="39">
        <v>1</v>
      </c>
      <c r="V252" s="17">
        <f t="shared" si="11"/>
        <v>0</v>
      </c>
      <c r="W252" s="17">
        <f t="shared" si="13"/>
        <v>0</v>
      </c>
    </row>
    <row r="253" spans="4:23" ht="18.75" x14ac:dyDescent="0.25">
      <c r="D253" s="27"/>
      <c r="E253" s="44"/>
      <c r="F253" s="87"/>
      <c r="G253" s="83"/>
      <c r="H253" s="27"/>
      <c r="I253" s="27"/>
      <c r="J253" s="27"/>
      <c r="K253" s="17">
        <f t="shared" si="12"/>
        <v>0</v>
      </c>
      <c r="L253" s="88"/>
      <c r="M253" s="72"/>
      <c r="N253" s="72"/>
      <c r="O253" s="90"/>
      <c r="P253" s="72"/>
      <c r="Q253" s="72"/>
      <c r="R253" s="81">
        <f>IF(OR(COUNTA(L253:N253)&gt;=2,COUNTA(O253:Q253)&gt;=2),"ошибка",(IF((AND(COUNTA(L253:N253)=1,L253&gt;0)),L253*60*VLOOKUP(D253,'2Рабочее время'!$A:$L,4,FALSE)*((IF(VLOOKUP(D253,'2Рабочее время'!$A$1:$C$50,2,FALSE)&gt;0,VLOOKUP(D253,'2Рабочее время'!$A$1:$C$50,2,FALSE),VLOOKUP(D253,'2Рабочее время'!$A$1:$C$50,3,FALSE)))),IF((AND(COUNTA(L253:N253)=1,M253&gt;0)),M253*((IF(VLOOKUP(D253,'2Рабочее время'!$A$1:$C$50,2,FALSE)&gt;0,VLOOKUP(D253,'2Рабочее время'!$A$1:$C$50,2,FALSE),VLOOKUP(D253,'2Рабочее время'!$A$1:$C$50,3,FALSE)))),IF((AND(COUNTA(L253:N253)=1,N253&gt;0)),N253*T253*IF(S253=0,0,IF(S253="Количество в месяц",1,IF(S253="Количество в неделю",4.285,IF(S253="Количество в день",IF(VLOOKUP(D253,'2Рабочее время'!$A$1:$C$50,2,FALSE)&gt;0,VLOOKUP(D253,'2Рабочее время'!$A$1:$C$50,2,FALSE),VLOOKUP(D253,'2Рабочее время'!$A$1:$C$50,3,FALSE)))))),0)))+IF((AND(COUNTA(O253:Q253)=1,O253&gt;0)),O253*60*VLOOKUP(D253,'2Рабочее время'!$A:$L,4,FALSE)*((IF(VLOOKUP(D253,'2Рабочее время'!$A$1:$C$50,2,FALSE)&gt;0,VLOOKUP(D253,'2Рабочее время'!$A$1:$C$50,2,FALSE),VLOOKUP(D253,'2Рабочее время'!$A$1:$C$50,3,FALSE)))),IF((AND(COUNTA(L253:N253)=1,M253&gt;0)),M253*((IF(VLOOKUP(D253,'2Рабочее время'!$A$1:$C$50,2,FALSE)&gt;0,VLOOKUP(D253,'2Рабочее время'!$A$1:$C$50,2,FALSE),VLOOKUP(D253,'2Рабочее время'!$A$1:$C$50,3,FALSE)))),IF((AND(COUNTA(O253:Q253)=1,P253&gt;0)),P253*((IF(VLOOKUP(D253,'2Рабочее время'!$A$1:$C$50,2,FALSE)&gt;0,VLOOKUP(D253,'2Рабочее время'!$A$1:$C$50,2,FALSE),VLOOKUP(D253,'2Рабочее время'!$A$1:$C$50,3,FALSE)))),IF((AND(COUNTA(O253:Q253)=1,Q253&gt;0)),Q253*T253*IF(S253=0,0,IF(S253="Количество в месяц",1,IF(S253="Количество в неделю",4.285,IF(S253="Количество в день",IF(VLOOKUP(D253,'2Рабочее время'!$A$1:$C$50,2,FALSE)&gt;0,VLOOKUP(D253,'2Рабочее время'!$A$1:$C$50,2,FALSE),VLOOKUP(D253,'2Рабочее время'!$A$1:$C$50,3,FALSE)))))),0))))))</f>
        <v>0</v>
      </c>
      <c r="S253" s="91"/>
      <c r="T253" s="91"/>
      <c r="U253" s="39">
        <v>1</v>
      </c>
      <c r="V253" s="17">
        <f t="shared" si="11"/>
        <v>0</v>
      </c>
      <c r="W253" s="17">
        <f t="shared" si="13"/>
        <v>0</v>
      </c>
    </row>
    <row r="254" spans="4:23" ht="18.75" x14ac:dyDescent="0.25">
      <c r="D254" s="27"/>
      <c r="E254" s="44"/>
      <c r="F254" s="87"/>
      <c r="G254" s="83"/>
      <c r="H254" s="27"/>
      <c r="I254" s="27"/>
      <c r="J254" s="27"/>
      <c r="K254" s="17">
        <f t="shared" si="12"/>
        <v>0</v>
      </c>
      <c r="L254" s="88"/>
      <c r="M254" s="72"/>
      <c r="N254" s="72"/>
      <c r="O254" s="90"/>
      <c r="P254" s="72"/>
      <c r="Q254" s="72"/>
      <c r="R254" s="81">
        <f>IF(OR(COUNTA(L254:N254)&gt;=2,COUNTA(O254:Q254)&gt;=2),"ошибка",(IF((AND(COUNTA(L254:N254)=1,L254&gt;0)),L254*60*VLOOKUP(D254,'2Рабочее время'!$A:$L,4,FALSE)*((IF(VLOOKUP(D254,'2Рабочее время'!$A$1:$C$50,2,FALSE)&gt;0,VLOOKUP(D254,'2Рабочее время'!$A$1:$C$50,2,FALSE),VLOOKUP(D254,'2Рабочее время'!$A$1:$C$50,3,FALSE)))),IF((AND(COUNTA(L254:N254)=1,M254&gt;0)),M254*((IF(VLOOKUP(D254,'2Рабочее время'!$A$1:$C$50,2,FALSE)&gt;0,VLOOKUP(D254,'2Рабочее время'!$A$1:$C$50,2,FALSE),VLOOKUP(D254,'2Рабочее время'!$A$1:$C$50,3,FALSE)))),IF((AND(COUNTA(L254:N254)=1,N254&gt;0)),N254*T254*IF(S254=0,0,IF(S254="Количество в месяц",1,IF(S254="Количество в неделю",4.285,IF(S254="Количество в день",IF(VLOOKUP(D254,'2Рабочее время'!$A$1:$C$50,2,FALSE)&gt;0,VLOOKUP(D254,'2Рабочее время'!$A$1:$C$50,2,FALSE),VLOOKUP(D254,'2Рабочее время'!$A$1:$C$50,3,FALSE)))))),0)))+IF((AND(COUNTA(O254:Q254)=1,O254&gt;0)),O254*60*VLOOKUP(D254,'2Рабочее время'!$A:$L,4,FALSE)*((IF(VLOOKUP(D254,'2Рабочее время'!$A$1:$C$50,2,FALSE)&gt;0,VLOOKUP(D254,'2Рабочее время'!$A$1:$C$50,2,FALSE),VLOOKUP(D254,'2Рабочее время'!$A$1:$C$50,3,FALSE)))),IF((AND(COUNTA(L254:N254)=1,M254&gt;0)),M254*((IF(VLOOKUP(D254,'2Рабочее время'!$A$1:$C$50,2,FALSE)&gt;0,VLOOKUP(D254,'2Рабочее время'!$A$1:$C$50,2,FALSE),VLOOKUP(D254,'2Рабочее время'!$A$1:$C$50,3,FALSE)))),IF((AND(COUNTA(O254:Q254)=1,P254&gt;0)),P254*((IF(VLOOKUP(D254,'2Рабочее время'!$A$1:$C$50,2,FALSE)&gt;0,VLOOKUP(D254,'2Рабочее время'!$A$1:$C$50,2,FALSE),VLOOKUP(D254,'2Рабочее время'!$A$1:$C$50,3,FALSE)))),IF((AND(COUNTA(O254:Q254)=1,Q254&gt;0)),Q254*T254*IF(S254=0,0,IF(S254="Количество в месяц",1,IF(S254="Количество в неделю",4.285,IF(S254="Количество в день",IF(VLOOKUP(D254,'2Рабочее время'!$A$1:$C$50,2,FALSE)&gt;0,VLOOKUP(D254,'2Рабочее время'!$A$1:$C$50,2,FALSE),VLOOKUP(D254,'2Рабочее время'!$A$1:$C$50,3,FALSE)))))),0))))))</f>
        <v>0</v>
      </c>
      <c r="S254" s="91"/>
      <c r="T254" s="91"/>
      <c r="U254" s="39">
        <v>1</v>
      </c>
      <c r="V254" s="17">
        <f t="shared" si="11"/>
        <v>0</v>
      </c>
      <c r="W254" s="17">
        <f t="shared" si="13"/>
        <v>0</v>
      </c>
    </row>
    <row r="255" spans="4:23" ht="18.75" x14ac:dyDescent="0.25">
      <c r="D255" s="27"/>
      <c r="E255" s="44"/>
      <c r="F255" s="87"/>
      <c r="G255" s="83"/>
      <c r="H255" s="27"/>
      <c r="I255" s="27"/>
      <c r="J255" s="27"/>
      <c r="K255" s="17">
        <f t="shared" si="12"/>
        <v>0</v>
      </c>
      <c r="L255" s="88"/>
      <c r="M255" s="72"/>
      <c r="N255" s="72"/>
      <c r="O255" s="90"/>
      <c r="P255" s="72"/>
      <c r="Q255" s="72"/>
      <c r="R255" s="81">
        <f>IF(OR(COUNTA(L255:N255)&gt;=2,COUNTA(O255:Q255)&gt;=2),"ошибка",(IF((AND(COUNTA(L255:N255)=1,L255&gt;0)),L255*60*VLOOKUP(D255,'2Рабочее время'!$A:$L,4,FALSE)*((IF(VLOOKUP(D255,'2Рабочее время'!$A$1:$C$50,2,FALSE)&gt;0,VLOOKUP(D255,'2Рабочее время'!$A$1:$C$50,2,FALSE),VLOOKUP(D255,'2Рабочее время'!$A$1:$C$50,3,FALSE)))),IF((AND(COUNTA(L255:N255)=1,M255&gt;0)),M255*((IF(VLOOKUP(D255,'2Рабочее время'!$A$1:$C$50,2,FALSE)&gt;0,VLOOKUP(D255,'2Рабочее время'!$A$1:$C$50,2,FALSE),VLOOKUP(D255,'2Рабочее время'!$A$1:$C$50,3,FALSE)))),IF((AND(COUNTA(L255:N255)=1,N255&gt;0)),N255*T255*IF(S255=0,0,IF(S255="Количество в месяц",1,IF(S255="Количество в неделю",4.285,IF(S255="Количество в день",IF(VLOOKUP(D255,'2Рабочее время'!$A$1:$C$50,2,FALSE)&gt;0,VLOOKUP(D255,'2Рабочее время'!$A$1:$C$50,2,FALSE),VLOOKUP(D255,'2Рабочее время'!$A$1:$C$50,3,FALSE)))))),0)))+IF((AND(COUNTA(O255:Q255)=1,O255&gt;0)),O255*60*VLOOKUP(D255,'2Рабочее время'!$A:$L,4,FALSE)*((IF(VLOOKUP(D255,'2Рабочее время'!$A$1:$C$50,2,FALSE)&gt;0,VLOOKUP(D255,'2Рабочее время'!$A$1:$C$50,2,FALSE),VLOOKUP(D255,'2Рабочее время'!$A$1:$C$50,3,FALSE)))),IF((AND(COUNTA(L255:N255)=1,M255&gt;0)),M255*((IF(VLOOKUP(D255,'2Рабочее время'!$A$1:$C$50,2,FALSE)&gt;0,VLOOKUP(D255,'2Рабочее время'!$A$1:$C$50,2,FALSE),VLOOKUP(D255,'2Рабочее время'!$A$1:$C$50,3,FALSE)))),IF((AND(COUNTA(O255:Q255)=1,P255&gt;0)),P255*((IF(VLOOKUP(D255,'2Рабочее время'!$A$1:$C$50,2,FALSE)&gt;0,VLOOKUP(D255,'2Рабочее время'!$A$1:$C$50,2,FALSE),VLOOKUP(D255,'2Рабочее время'!$A$1:$C$50,3,FALSE)))),IF((AND(COUNTA(O255:Q255)=1,Q255&gt;0)),Q255*T255*IF(S255=0,0,IF(S255="Количество в месяц",1,IF(S255="Количество в неделю",4.285,IF(S255="Количество в день",IF(VLOOKUP(D255,'2Рабочее время'!$A$1:$C$50,2,FALSE)&gt;0,VLOOKUP(D255,'2Рабочее время'!$A$1:$C$50,2,FALSE),VLOOKUP(D255,'2Рабочее время'!$A$1:$C$50,3,FALSE)))))),0))))))</f>
        <v>0</v>
      </c>
      <c r="S255" s="91"/>
      <c r="T255" s="91"/>
      <c r="U255" s="39">
        <v>1</v>
      </c>
      <c r="V255" s="17">
        <f t="shared" si="11"/>
        <v>0</v>
      </c>
      <c r="W255" s="17">
        <f t="shared" si="13"/>
        <v>0</v>
      </c>
    </row>
    <row r="256" spans="4:23" ht="18.75" x14ac:dyDescent="0.25">
      <c r="D256" s="27"/>
      <c r="E256" s="44"/>
      <c r="F256" s="87"/>
      <c r="G256" s="83"/>
      <c r="H256" s="27"/>
      <c r="I256" s="27"/>
      <c r="J256" s="27"/>
      <c r="K256" s="17">
        <f t="shared" si="12"/>
        <v>0</v>
      </c>
      <c r="L256" s="88"/>
      <c r="M256" s="72"/>
      <c r="N256" s="72"/>
      <c r="O256" s="90"/>
      <c r="P256" s="72"/>
      <c r="Q256" s="72"/>
      <c r="R256" s="81">
        <f>IF(OR(COUNTA(L256:N256)&gt;=2,COUNTA(O256:Q256)&gt;=2),"ошибка",(IF((AND(COUNTA(L256:N256)=1,L256&gt;0)),L256*60*VLOOKUP(D256,'2Рабочее время'!$A:$L,4,FALSE)*((IF(VLOOKUP(D256,'2Рабочее время'!$A$1:$C$50,2,FALSE)&gt;0,VLOOKUP(D256,'2Рабочее время'!$A$1:$C$50,2,FALSE),VLOOKUP(D256,'2Рабочее время'!$A$1:$C$50,3,FALSE)))),IF((AND(COUNTA(L256:N256)=1,M256&gt;0)),M256*((IF(VLOOKUP(D256,'2Рабочее время'!$A$1:$C$50,2,FALSE)&gt;0,VLOOKUP(D256,'2Рабочее время'!$A$1:$C$50,2,FALSE),VLOOKUP(D256,'2Рабочее время'!$A$1:$C$50,3,FALSE)))),IF((AND(COUNTA(L256:N256)=1,N256&gt;0)),N256*T256*IF(S256=0,0,IF(S256="Количество в месяц",1,IF(S256="Количество в неделю",4.285,IF(S256="Количество в день",IF(VLOOKUP(D256,'2Рабочее время'!$A$1:$C$50,2,FALSE)&gt;0,VLOOKUP(D256,'2Рабочее время'!$A$1:$C$50,2,FALSE),VLOOKUP(D256,'2Рабочее время'!$A$1:$C$50,3,FALSE)))))),0)))+IF((AND(COUNTA(O256:Q256)=1,O256&gt;0)),O256*60*VLOOKUP(D256,'2Рабочее время'!$A:$L,4,FALSE)*((IF(VLOOKUP(D256,'2Рабочее время'!$A$1:$C$50,2,FALSE)&gt;0,VLOOKUP(D256,'2Рабочее время'!$A$1:$C$50,2,FALSE),VLOOKUP(D256,'2Рабочее время'!$A$1:$C$50,3,FALSE)))),IF((AND(COUNTA(L256:N256)=1,M256&gt;0)),M256*((IF(VLOOKUP(D256,'2Рабочее время'!$A$1:$C$50,2,FALSE)&gt;0,VLOOKUP(D256,'2Рабочее время'!$A$1:$C$50,2,FALSE),VLOOKUP(D256,'2Рабочее время'!$A$1:$C$50,3,FALSE)))),IF((AND(COUNTA(O256:Q256)=1,P256&gt;0)),P256*((IF(VLOOKUP(D256,'2Рабочее время'!$A$1:$C$50,2,FALSE)&gt;0,VLOOKUP(D256,'2Рабочее время'!$A$1:$C$50,2,FALSE),VLOOKUP(D256,'2Рабочее время'!$A$1:$C$50,3,FALSE)))),IF((AND(COUNTA(O256:Q256)=1,Q256&gt;0)),Q256*T256*IF(S256=0,0,IF(S256="Количество в месяц",1,IF(S256="Количество в неделю",4.285,IF(S256="Количество в день",IF(VLOOKUP(D256,'2Рабочее время'!$A$1:$C$50,2,FALSE)&gt;0,VLOOKUP(D256,'2Рабочее время'!$A$1:$C$50,2,FALSE),VLOOKUP(D256,'2Рабочее время'!$A$1:$C$50,3,FALSE)))))),0))))))</f>
        <v>0</v>
      </c>
      <c r="S256" s="91"/>
      <c r="T256" s="91"/>
      <c r="U256" s="39">
        <v>1</v>
      </c>
      <c r="V256" s="17">
        <f t="shared" si="11"/>
        <v>0</v>
      </c>
      <c r="W256" s="17">
        <f t="shared" si="13"/>
        <v>0</v>
      </c>
    </row>
    <row r="257" spans="4:23" ht="18.75" x14ac:dyDescent="0.25">
      <c r="D257" s="27"/>
      <c r="E257" s="44"/>
      <c r="F257" s="87"/>
      <c r="G257" s="83"/>
      <c r="H257" s="27"/>
      <c r="I257" s="27"/>
      <c r="J257" s="27"/>
      <c r="K257" s="17">
        <f t="shared" si="12"/>
        <v>0</v>
      </c>
      <c r="L257" s="88"/>
      <c r="M257" s="72"/>
      <c r="N257" s="72"/>
      <c r="O257" s="90"/>
      <c r="P257" s="72"/>
      <c r="Q257" s="72"/>
      <c r="R257" s="81">
        <f>IF(OR(COUNTA(L257:N257)&gt;=2,COUNTA(O257:Q257)&gt;=2),"ошибка",(IF((AND(COUNTA(L257:N257)=1,L257&gt;0)),L257*60*VLOOKUP(D257,'2Рабочее время'!$A:$L,4,FALSE)*((IF(VLOOKUP(D257,'2Рабочее время'!$A$1:$C$50,2,FALSE)&gt;0,VLOOKUP(D257,'2Рабочее время'!$A$1:$C$50,2,FALSE),VLOOKUP(D257,'2Рабочее время'!$A$1:$C$50,3,FALSE)))),IF((AND(COUNTA(L257:N257)=1,M257&gt;0)),M257*((IF(VLOOKUP(D257,'2Рабочее время'!$A$1:$C$50,2,FALSE)&gt;0,VLOOKUP(D257,'2Рабочее время'!$A$1:$C$50,2,FALSE),VLOOKUP(D257,'2Рабочее время'!$A$1:$C$50,3,FALSE)))),IF((AND(COUNTA(L257:N257)=1,N257&gt;0)),N257*T257*IF(S257=0,0,IF(S257="Количество в месяц",1,IF(S257="Количество в неделю",4.285,IF(S257="Количество в день",IF(VLOOKUP(D257,'2Рабочее время'!$A$1:$C$50,2,FALSE)&gt;0,VLOOKUP(D257,'2Рабочее время'!$A$1:$C$50,2,FALSE),VLOOKUP(D257,'2Рабочее время'!$A$1:$C$50,3,FALSE)))))),0)))+IF((AND(COUNTA(O257:Q257)=1,O257&gt;0)),O257*60*VLOOKUP(D257,'2Рабочее время'!$A:$L,4,FALSE)*((IF(VLOOKUP(D257,'2Рабочее время'!$A$1:$C$50,2,FALSE)&gt;0,VLOOKUP(D257,'2Рабочее время'!$A$1:$C$50,2,FALSE),VLOOKUP(D257,'2Рабочее время'!$A$1:$C$50,3,FALSE)))),IF((AND(COUNTA(L257:N257)=1,M257&gt;0)),M257*((IF(VLOOKUP(D257,'2Рабочее время'!$A$1:$C$50,2,FALSE)&gt;0,VLOOKUP(D257,'2Рабочее время'!$A$1:$C$50,2,FALSE),VLOOKUP(D257,'2Рабочее время'!$A$1:$C$50,3,FALSE)))),IF((AND(COUNTA(O257:Q257)=1,P257&gt;0)),P257*((IF(VLOOKUP(D257,'2Рабочее время'!$A$1:$C$50,2,FALSE)&gt;0,VLOOKUP(D257,'2Рабочее время'!$A$1:$C$50,2,FALSE),VLOOKUP(D257,'2Рабочее время'!$A$1:$C$50,3,FALSE)))),IF((AND(COUNTA(O257:Q257)=1,Q257&gt;0)),Q257*T257*IF(S257=0,0,IF(S257="Количество в месяц",1,IF(S257="Количество в неделю",4.285,IF(S257="Количество в день",IF(VLOOKUP(D257,'2Рабочее время'!$A$1:$C$50,2,FALSE)&gt;0,VLOOKUP(D257,'2Рабочее время'!$A$1:$C$50,2,FALSE),VLOOKUP(D257,'2Рабочее время'!$A$1:$C$50,3,FALSE)))))),0))))))</f>
        <v>0</v>
      </c>
      <c r="S257" s="91"/>
      <c r="T257" s="91"/>
      <c r="U257" s="39">
        <v>1</v>
      </c>
      <c r="V257" s="17">
        <f t="shared" si="11"/>
        <v>0</v>
      </c>
      <c r="W257" s="17">
        <f t="shared" si="13"/>
        <v>0</v>
      </c>
    </row>
    <row r="258" spans="4:23" ht="18.75" x14ac:dyDescent="0.25">
      <c r="D258" s="27"/>
      <c r="E258" s="44"/>
      <c r="F258" s="87"/>
      <c r="G258" s="83"/>
      <c r="H258" s="27"/>
      <c r="I258" s="27"/>
      <c r="J258" s="27"/>
      <c r="K258" s="17">
        <f t="shared" si="12"/>
        <v>0</v>
      </c>
      <c r="L258" s="88"/>
      <c r="M258" s="72"/>
      <c r="N258" s="72"/>
      <c r="O258" s="90"/>
      <c r="P258" s="72"/>
      <c r="Q258" s="72"/>
      <c r="R258" s="81">
        <f>IF(OR(COUNTA(L258:N258)&gt;=2,COUNTA(O258:Q258)&gt;=2),"ошибка",(IF((AND(COUNTA(L258:N258)=1,L258&gt;0)),L258*60*VLOOKUP(D258,'2Рабочее время'!$A:$L,4,FALSE)*((IF(VLOOKUP(D258,'2Рабочее время'!$A$1:$C$50,2,FALSE)&gt;0,VLOOKUP(D258,'2Рабочее время'!$A$1:$C$50,2,FALSE),VLOOKUP(D258,'2Рабочее время'!$A$1:$C$50,3,FALSE)))),IF((AND(COUNTA(L258:N258)=1,M258&gt;0)),M258*((IF(VLOOKUP(D258,'2Рабочее время'!$A$1:$C$50,2,FALSE)&gt;0,VLOOKUP(D258,'2Рабочее время'!$A$1:$C$50,2,FALSE),VLOOKUP(D258,'2Рабочее время'!$A$1:$C$50,3,FALSE)))),IF((AND(COUNTA(L258:N258)=1,N258&gt;0)),N258*T258*IF(S258=0,0,IF(S258="Количество в месяц",1,IF(S258="Количество в неделю",4.285,IF(S258="Количество в день",IF(VLOOKUP(D258,'2Рабочее время'!$A$1:$C$50,2,FALSE)&gt;0,VLOOKUP(D258,'2Рабочее время'!$A$1:$C$50,2,FALSE),VLOOKUP(D258,'2Рабочее время'!$A$1:$C$50,3,FALSE)))))),0)))+IF((AND(COUNTA(O258:Q258)=1,O258&gt;0)),O258*60*VLOOKUP(D258,'2Рабочее время'!$A:$L,4,FALSE)*((IF(VLOOKUP(D258,'2Рабочее время'!$A$1:$C$50,2,FALSE)&gt;0,VLOOKUP(D258,'2Рабочее время'!$A$1:$C$50,2,FALSE),VLOOKUP(D258,'2Рабочее время'!$A$1:$C$50,3,FALSE)))),IF((AND(COUNTA(L258:N258)=1,M258&gt;0)),M258*((IF(VLOOKUP(D258,'2Рабочее время'!$A$1:$C$50,2,FALSE)&gt;0,VLOOKUP(D258,'2Рабочее время'!$A$1:$C$50,2,FALSE),VLOOKUP(D258,'2Рабочее время'!$A$1:$C$50,3,FALSE)))),IF((AND(COUNTA(O258:Q258)=1,P258&gt;0)),P258*((IF(VLOOKUP(D258,'2Рабочее время'!$A$1:$C$50,2,FALSE)&gt;0,VLOOKUP(D258,'2Рабочее время'!$A$1:$C$50,2,FALSE),VLOOKUP(D258,'2Рабочее время'!$A$1:$C$50,3,FALSE)))),IF((AND(COUNTA(O258:Q258)=1,Q258&gt;0)),Q258*T258*IF(S258=0,0,IF(S258="Количество в месяц",1,IF(S258="Количество в неделю",4.285,IF(S258="Количество в день",IF(VLOOKUP(D258,'2Рабочее время'!$A$1:$C$50,2,FALSE)&gt;0,VLOOKUP(D258,'2Рабочее время'!$A$1:$C$50,2,FALSE),VLOOKUP(D258,'2Рабочее время'!$A$1:$C$50,3,FALSE)))))),0))))))</f>
        <v>0</v>
      </c>
      <c r="S258" s="91"/>
      <c r="T258" s="91"/>
      <c r="U258" s="39">
        <v>1</v>
      </c>
      <c r="V258" s="17">
        <f t="shared" si="11"/>
        <v>0</v>
      </c>
      <c r="W258" s="17">
        <f t="shared" si="13"/>
        <v>0</v>
      </c>
    </row>
    <row r="259" spans="4:23" ht="18.75" x14ac:dyDescent="0.25">
      <c r="D259" s="27"/>
      <c r="E259" s="44"/>
      <c r="F259" s="87"/>
      <c r="G259" s="83"/>
      <c r="H259" s="27"/>
      <c r="I259" s="27"/>
      <c r="J259" s="27"/>
      <c r="K259" s="17">
        <f t="shared" si="12"/>
        <v>0</v>
      </c>
      <c r="L259" s="88"/>
      <c r="M259" s="72"/>
      <c r="N259" s="72"/>
      <c r="O259" s="90"/>
      <c r="P259" s="72"/>
      <c r="Q259" s="72"/>
      <c r="R259" s="81">
        <f>IF(OR(COUNTA(L259:N259)&gt;=2,COUNTA(O259:Q259)&gt;=2),"ошибка",(IF((AND(COUNTA(L259:N259)=1,L259&gt;0)),L259*60*VLOOKUP(D259,'2Рабочее время'!$A:$L,4,FALSE)*((IF(VLOOKUP(D259,'2Рабочее время'!$A$1:$C$50,2,FALSE)&gt;0,VLOOKUP(D259,'2Рабочее время'!$A$1:$C$50,2,FALSE),VLOOKUP(D259,'2Рабочее время'!$A$1:$C$50,3,FALSE)))),IF((AND(COUNTA(L259:N259)=1,M259&gt;0)),M259*((IF(VLOOKUP(D259,'2Рабочее время'!$A$1:$C$50,2,FALSE)&gt;0,VLOOKUP(D259,'2Рабочее время'!$A$1:$C$50,2,FALSE),VLOOKUP(D259,'2Рабочее время'!$A$1:$C$50,3,FALSE)))),IF((AND(COUNTA(L259:N259)=1,N259&gt;0)),N259*T259*IF(S259=0,0,IF(S259="Количество в месяц",1,IF(S259="Количество в неделю",4.285,IF(S259="Количество в день",IF(VLOOKUP(D259,'2Рабочее время'!$A$1:$C$50,2,FALSE)&gt;0,VLOOKUP(D259,'2Рабочее время'!$A$1:$C$50,2,FALSE),VLOOKUP(D259,'2Рабочее время'!$A$1:$C$50,3,FALSE)))))),0)))+IF((AND(COUNTA(O259:Q259)=1,O259&gt;0)),O259*60*VLOOKUP(D259,'2Рабочее время'!$A:$L,4,FALSE)*((IF(VLOOKUP(D259,'2Рабочее время'!$A$1:$C$50,2,FALSE)&gt;0,VLOOKUP(D259,'2Рабочее время'!$A$1:$C$50,2,FALSE),VLOOKUP(D259,'2Рабочее время'!$A$1:$C$50,3,FALSE)))),IF((AND(COUNTA(L259:N259)=1,M259&gt;0)),M259*((IF(VLOOKUP(D259,'2Рабочее время'!$A$1:$C$50,2,FALSE)&gt;0,VLOOKUP(D259,'2Рабочее время'!$A$1:$C$50,2,FALSE),VLOOKUP(D259,'2Рабочее время'!$A$1:$C$50,3,FALSE)))),IF((AND(COUNTA(O259:Q259)=1,P259&gt;0)),P259*((IF(VLOOKUP(D259,'2Рабочее время'!$A$1:$C$50,2,FALSE)&gt;0,VLOOKUP(D259,'2Рабочее время'!$A$1:$C$50,2,FALSE),VLOOKUP(D259,'2Рабочее время'!$A$1:$C$50,3,FALSE)))),IF((AND(COUNTA(O259:Q259)=1,Q259&gt;0)),Q259*T259*IF(S259=0,0,IF(S259="Количество в месяц",1,IF(S259="Количество в неделю",4.285,IF(S259="Количество в день",IF(VLOOKUP(D259,'2Рабочее время'!$A$1:$C$50,2,FALSE)&gt;0,VLOOKUP(D259,'2Рабочее время'!$A$1:$C$50,2,FALSE),VLOOKUP(D259,'2Рабочее время'!$A$1:$C$50,3,FALSE)))))),0))))))</f>
        <v>0</v>
      </c>
      <c r="S259" s="91"/>
      <c r="T259" s="91"/>
      <c r="U259" s="39">
        <v>1</v>
      </c>
      <c r="V259" s="17">
        <f t="shared" ref="V259:V322" si="14">IF(S259=0,0,IF(S259="Количество в месяц",K259*T259*U259,IF(S259="Количество в неделю",K259*T259*U259*4.12,IF(S259="Количество в день",K259*T259*U259*20.6))))+R259</f>
        <v>0</v>
      </c>
      <c r="W259" s="17">
        <f t="shared" si="13"/>
        <v>0</v>
      </c>
    </row>
    <row r="260" spans="4:23" ht="18.75" x14ac:dyDescent="0.25">
      <c r="D260" s="27"/>
      <c r="E260" s="44"/>
      <c r="F260" s="87"/>
      <c r="G260" s="83"/>
      <c r="H260" s="27"/>
      <c r="I260" s="27"/>
      <c r="J260" s="27"/>
      <c r="K260" s="17">
        <f t="shared" si="12"/>
        <v>0</v>
      </c>
      <c r="L260" s="88"/>
      <c r="M260" s="72"/>
      <c r="N260" s="72"/>
      <c r="O260" s="90"/>
      <c r="P260" s="72"/>
      <c r="Q260" s="72"/>
      <c r="R260" s="81">
        <f>IF(OR(COUNTA(L260:N260)&gt;=2,COUNTA(O260:Q260)&gt;=2),"ошибка",(IF((AND(COUNTA(L260:N260)=1,L260&gt;0)),L260*60*VLOOKUP(D260,'2Рабочее время'!$A:$L,4,FALSE)*((IF(VLOOKUP(D260,'2Рабочее время'!$A$1:$C$50,2,FALSE)&gt;0,VLOOKUP(D260,'2Рабочее время'!$A$1:$C$50,2,FALSE),VLOOKUP(D260,'2Рабочее время'!$A$1:$C$50,3,FALSE)))),IF((AND(COUNTA(L260:N260)=1,M260&gt;0)),M260*((IF(VLOOKUP(D260,'2Рабочее время'!$A$1:$C$50,2,FALSE)&gt;0,VLOOKUP(D260,'2Рабочее время'!$A$1:$C$50,2,FALSE),VLOOKUP(D260,'2Рабочее время'!$A$1:$C$50,3,FALSE)))),IF((AND(COUNTA(L260:N260)=1,N260&gt;0)),N260*T260*IF(S260=0,0,IF(S260="Количество в месяц",1,IF(S260="Количество в неделю",4.285,IF(S260="Количество в день",IF(VLOOKUP(D260,'2Рабочее время'!$A$1:$C$50,2,FALSE)&gt;0,VLOOKUP(D260,'2Рабочее время'!$A$1:$C$50,2,FALSE),VLOOKUP(D260,'2Рабочее время'!$A$1:$C$50,3,FALSE)))))),0)))+IF((AND(COUNTA(O260:Q260)=1,O260&gt;0)),O260*60*VLOOKUP(D260,'2Рабочее время'!$A:$L,4,FALSE)*((IF(VLOOKUP(D260,'2Рабочее время'!$A$1:$C$50,2,FALSE)&gt;0,VLOOKUP(D260,'2Рабочее время'!$A$1:$C$50,2,FALSE),VLOOKUP(D260,'2Рабочее время'!$A$1:$C$50,3,FALSE)))),IF((AND(COUNTA(L260:N260)=1,M260&gt;0)),M260*((IF(VLOOKUP(D260,'2Рабочее время'!$A$1:$C$50,2,FALSE)&gt;0,VLOOKUP(D260,'2Рабочее время'!$A$1:$C$50,2,FALSE),VLOOKUP(D260,'2Рабочее время'!$A$1:$C$50,3,FALSE)))),IF((AND(COUNTA(O260:Q260)=1,P260&gt;0)),P260*((IF(VLOOKUP(D260,'2Рабочее время'!$A$1:$C$50,2,FALSE)&gt;0,VLOOKUP(D260,'2Рабочее время'!$A$1:$C$50,2,FALSE),VLOOKUP(D260,'2Рабочее время'!$A$1:$C$50,3,FALSE)))),IF((AND(COUNTA(O260:Q260)=1,Q260&gt;0)),Q260*T260*IF(S260=0,0,IF(S260="Количество в месяц",1,IF(S260="Количество в неделю",4.285,IF(S260="Количество в день",IF(VLOOKUP(D260,'2Рабочее время'!$A$1:$C$50,2,FALSE)&gt;0,VLOOKUP(D260,'2Рабочее время'!$A$1:$C$50,2,FALSE),VLOOKUP(D260,'2Рабочее время'!$A$1:$C$50,3,FALSE)))))),0))))))</f>
        <v>0</v>
      </c>
      <c r="S260" s="91"/>
      <c r="T260" s="91"/>
      <c r="U260" s="39">
        <v>1</v>
      </c>
      <c r="V260" s="17">
        <f t="shared" si="14"/>
        <v>0</v>
      </c>
      <c r="W260" s="17">
        <f t="shared" si="13"/>
        <v>0</v>
      </c>
    </row>
    <row r="261" spans="4:23" ht="18.75" x14ac:dyDescent="0.25">
      <c r="D261" s="27"/>
      <c r="E261" s="44"/>
      <c r="F261" s="87"/>
      <c r="G261" s="83"/>
      <c r="H261" s="27"/>
      <c r="I261" s="27"/>
      <c r="J261" s="27"/>
      <c r="K261" s="17">
        <f t="shared" si="12"/>
        <v>0</v>
      </c>
      <c r="L261" s="88"/>
      <c r="M261" s="72"/>
      <c r="N261" s="72"/>
      <c r="O261" s="90"/>
      <c r="P261" s="72"/>
      <c r="Q261" s="72"/>
      <c r="R261" s="81">
        <f>IF(OR(COUNTA(L261:N261)&gt;=2,COUNTA(O261:Q261)&gt;=2),"ошибка",(IF((AND(COUNTA(L261:N261)=1,L261&gt;0)),L261*60*VLOOKUP(D261,'2Рабочее время'!$A:$L,4,FALSE)*((IF(VLOOKUP(D261,'2Рабочее время'!$A$1:$C$50,2,FALSE)&gt;0,VLOOKUP(D261,'2Рабочее время'!$A$1:$C$50,2,FALSE),VLOOKUP(D261,'2Рабочее время'!$A$1:$C$50,3,FALSE)))),IF((AND(COUNTA(L261:N261)=1,M261&gt;0)),M261*((IF(VLOOKUP(D261,'2Рабочее время'!$A$1:$C$50,2,FALSE)&gt;0,VLOOKUP(D261,'2Рабочее время'!$A$1:$C$50,2,FALSE),VLOOKUP(D261,'2Рабочее время'!$A$1:$C$50,3,FALSE)))),IF((AND(COUNTA(L261:N261)=1,N261&gt;0)),N261*T261*IF(S261=0,0,IF(S261="Количество в месяц",1,IF(S261="Количество в неделю",4.285,IF(S261="Количество в день",IF(VLOOKUP(D261,'2Рабочее время'!$A$1:$C$50,2,FALSE)&gt;0,VLOOKUP(D261,'2Рабочее время'!$A$1:$C$50,2,FALSE),VLOOKUP(D261,'2Рабочее время'!$A$1:$C$50,3,FALSE)))))),0)))+IF((AND(COUNTA(O261:Q261)=1,O261&gt;0)),O261*60*VLOOKUP(D261,'2Рабочее время'!$A:$L,4,FALSE)*((IF(VLOOKUP(D261,'2Рабочее время'!$A$1:$C$50,2,FALSE)&gt;0,VLOOKUP(D261,'2Рабочее время'!$A$1:$C$50,2,FALSE),VLOOKUP(D261,'2Рабочее время'!$A$1:$C$50,3,FALSE)))),IF((AND(COUNTA(L261:N261)=1,M261&gt;0)),M261*((IF(VLOOKUP(D261,'2Рабочее время'!$A$1:$C$50,2,FALSE)&gt;0,VLOOKUP(D261,'2Рабочее время'!$A$1:$C$50,2,FALSE),VLOOKUP(D261,'2Рабочее время'!$A$1:$C$50,3,FALSE)))),IF((AND(COUNTA(O261:Q261)=1,P261&gt;0)),P261*((IF(VLOOKUP(D261,'2Рабочее время'!$A$1:$C$50,2,FALSE)&gt;0,VLOOKUP(D261,'2Рабочее время'!$A$1:$C$50,2,FALSE),VLOOKUP(D261,'2Рабочее время'!$A$1:$C$50,3,FALSE)))),IF((AND(COUNTA(O261:Q261)=1,Q261&gt;0)),Q261*T261*IF(S261=0,0,IF(S261="Количество в месяц",1,IF(S261="Количество в неделю",4.285,IF(S261="Количество в день",IF(VLOOKUP(D261,'2Рабочее время'!$A$1:$C$50,2,FALSE)&gt;0,VLOOKUP(D261,'2Рабочее время'!$A$1:$C$50,2,FALSE),VLOOKUP(D261,'2Рабочее время'!$A$1:$C$50,3,FALSE)))))),0))))))</f>
        <v>0</v>
      </c>
      <c r="S261" s="91"/>
      <c r="T261" s="91"/>
      <c r="U261" s="39">
        <v>1</v>
      </c>
      <c r="V261" s="17">
        <f t="shared" si="14"/>
        <v>0</v>
      </c>
      <c r="W261" s="17">
        <f t="shared" si="13"/>
        <v>0</v>
      </c>
    </row>
    <row r="262" spans="4:23" ht="18.75" x14ac:dyDescent="0.25">
      <c r="D262" s="27"/>
      <c r="E262" s="44"/>
      <c r="F262" s="87"/>
      <c r="G262" s="83"/>
      <c r="H262" s="27"/>
      <c r="I262" s="27"/>
      <c r="J262" s="27"/>
      <c r="K262" s="17">
        <f t="shared" si="12"/>
        <v>0</v>
      </c>
      <c r="L262" s="88"/>
      <c r="M262" s="72"/>
      <c r="N262" s="72"/>
      <c r="O262" s="90"/>
      <c r="P262" s="72"/>
      <c r="Q262" s="72"/>
      <c r="R262" s="81">
        <f>IF(OR(COUNTA(L262:N262)&gt;=2,COUNTA(O262:Q262)&gt;=2),"ошибка",(IF((AND(COUNTA(L262:N262)=1,L262&gt;0)),L262*60*VLOOKUP(D262,'2Рабочее время'!$A:$L,4,FALSE)*((IF(VLOOKUP(D262,'2Рабочее время'!$A$1:$C$50,2,FALSE)&gt;0,VLOOKUP(D262,'2Рабочее время'!$A$1:$C$50,2,FALSE),VLOOKUP(D262,'2Рабочее время'!$A$1:$C$50,3,FALSE)))),IF((AND(COUNTA(L262:N262)=1,M262&gt;0)),M262*((IF(VLOOKUP(D262,'2Рабочее время'!$A$1:$C$50,2,FALSE)&gt;0,VLOOKUP(D262,'2Рабочее время'!$A$1:$C$50,2,FALSE),VLOOKUP(D262,'2Рабочее время'!$A$1:$C$50,3,FALSE)))),IF((AND(COUNTA(L262:N262)=1,N262&gt;0)),N262*T262*IF(S262=0,0,IF(S262="Количество в месяц",1,IF(S262="Количество в неделю",4.285,IF(S262="Количество в день",IF(VLOOKUP(D262,'2Рабочее время'!$A$1:$C$50,2,FALSE)&gt;0,VLOOKUP(D262,'2Рабочее время'!$A$1:$C$50,2,FALSE),VLOOKUP(D262,'2Рабочее время'!$A$1:$C$50,3,FALSE)))))),0)))+IF((AND(COUNTA(O262:Q262)=1,O262&gt;0)),O262*60*VLOOKUP(D262,'2Рабочее время'!$A:$L,4,FALSE)*((IF(VLOOKUP(D262,'2Рабочее время'!$A$1:$C$50,2,FALSE)&gt;0,VLOOKUP(D262,'2Рабочее время'!$A$1:$C$50,2,FALSE),VLOOKUP(D262,'2Рабочее время'!$A$1:$C$50,3,FALSE)))),IF((AND(COUNTA(L262:N262)=1,M262&gt;0)),M262*((IF(VLOOKUP(D262,'2Рабочее время'!$A$1:$C$50,2,FALSE)&gt;0,VLOOKUP(D262,'2Рабочее время'!$A$1:$C$50,2,FALSE),VLOOKUP(D262,'2Рабочее время'!$A$1:$C$50,3,FALSE)))),IF((AND(COUNTA(O262:Q262)=1,P262&gt;0)),P262*((IF(VLOOKUP(D262,'2Рабочее время'!$A$1:$C$50,2,FALSE)&gt;0,VLOOKUP(D262,'2Рабочее время'!$A$1:$C$50,2,FALSE),VLOOKUP(D262,'2Рабочее время'!$A$1:$C$50,3,FALSE)))),IF((AND(COUNTA(O262:Q262)=1,Q262&gt;0)),Q262*T262*IF(S262=0,0,IF(S262="Количество в месяц",1,IF(S262="Количество в неделю",4.285,IF(S262="Количество в день",IF(VLOOKUP(D262,'2Рабочее время'!$A$1:$C$50,2,FALSE)&gt;0,VLOOKUP(D262,'2Рабочее время'!$A$1:$C$50,2,FALSE),VLOOKUP(D262,'2Рабочее время'!$A$1:$C$50,3,FALSE)))))),0))))))</f>
        <v>0</v>
      </c>
      <c r="S262" s="91"/>
      <c r="T262" s="91"/>
      <c r="U262" s="39">
        <v>1</v>
      </c>
      <c r="V262" s="17">
        <f t="shared" si="14"/>
        <v>0</v>
      </c>
      <c r="W262" s="17">
        <f t="shared" si="13"/>
        <v>0</v>
      </c>
    </row>
    <row r="263" spans="4:23" ht="18.75" x14ac:dyDescent="0.25">
      <c r="D263" s="27"/>
      <c r="E263" s="44"/>
      <c r="F263" s="87"/>
      <c r="G263" s="83"/>
      <c r="H263" s="27"/>
      <c r="I263" s="27"/>
      <c r="J263" s="27"/>
      <c r="K263" s="17">
        <f t="shared" si="12"/>
        <v>0</v>
      </c>
      <c r="L263" s="88"/>
      <c r="M263" s="72"/>
      <c r="N263" s="72"/>
      <c r="O263" s="90"/>
      <c r="P263" s="72"/>
      <c r="Q263" s="72"/>
      <c r="R263" s="81">
        <f>IF(OR(COUNTA(L263:N263)&gt;=2,COUNTA(O263:Q263)&gt;=2),"ошибка",(IF((AND(COUNTA(L263:N263)=1,L263&gt;0)),L263*60*VLOOKUP(D263,'2Рабочее время'!$A:$L,4,FALSE)*((IF(VLOOKUP(D263,'2Рабочее время'!$A$1:$C$50,2,FALSE)&gt;0,VLOOKUP(D263,'2Рабочее время'!$A$1:$C$50,2,FALSE),VLOOKUP(D263,'2Рабочее время'!$A$1:$C$50,3,FALSE)))),IF((AND(COUNTA(L263:N263)=1,M263&gt;0)),M263*((IF(VLOOKUP(D263,'2Рабочее время'!$A$1:$C$50,2,FALSE)&gt;0,VLOOKUP(D263,'2Рабочее время'!$A$1:$C$50,2,FALSE),VLOOKUP(D263,'2Рабочее время'!$A$1:$C$50,3,FALSE)))),IF((AND(COUNTA(L263:N263)=1,N263&gt;0)),N263*T263*IF(S263=0,0,IF(S263="Количество в месяц",1,IF(S263="Количество в неделю",4.285,IF(S263="Количество в день",IF(VLOOKUP(D263,'2Рабочее время'!$A$1:$C$50,2,FALSE)&gt;0,VLOOKUP(D263,'2Рабочее время'!$A$1:$C$50,2,FALSE),VLOOKUP(D263,'2Рабочее время'!$A$1:$C$50,3,FALSE)))))),0)))+IF((AND(COUNTA(O263:Q263)=1,O263&gt;0)),O263*60*VLOOKUP(D263,'2Рабочее время'!$A:$L,4,FALSE)*((IF(VLOOKUP(D263,'2Рабочее время'!$A$1:$C$50,2,FALSE)&gt;0,VLOOKUP(D263,'2Рабочее время'!$A$1:$C$50,2,FALSE),VLOOKUP(D263,'2Рабочее время'!$A$1:$C$50,3,FALSE)))),IF((AND(COUNTA(L263:N263)=1,M263&gt;0)),M263*((IF(VLOOKUP(D263,'2Рабочее время'!$A$1:$C$50,2,FALSE)&gt;0,VLOOKUP(D263,'2Рабочее время'!$A$1:$C$50,2,FALSE),VLOOKUP(D263,'2Рабочее время'!$A$1:$C$50,3,FALSE)))),IF((AND(COUNTA(O263:Q263)=1,P263&gt;0)),P263*((IF(VLOOKUP(D263,'2Рабочее время'!$A$1:$C$50,2,FALSE)&gt;0,VLOOKUP(D263,'2Рабочее время'!$A$1:$C$50,2,FALSE),VLOOKUP(D263,'2Рабочее время'!$A$1:$C$50,3,FALSE)))),IF((AND(COUNTA(O263:Q263)=1,Q263&gt;0)),Q263*T263*IF(S263=0,0,IF(S263="Количество в месяц",1,IF(S263="Количество в неделю",4.285,IF(S263="Количество в день",IF(VLOOKUP(D263,'2Рабочее время'!$A$1:$C$50,2,FALSE)&gt;0,VLOOKUP(D263,'2Рабочее время'!$A$1:$C$50,2,FALSE),VLOOKUP(D263,'2Рабочее время'!$A$1:$C$50,3,FALSE)))))),0))))))</f>
        <v>0</v>
      </c>
      <c r="S263" s="91"/>
      <c r="T263" s="91"/>
      <c r="U263" s="39">
        <v>1</v>
      </c>
      <c r="V263" s="17">
        <f t="shared" si="14"/>
        <v>0</v>
      </c>
      <c r="W263" s="17">
        <f t="shared" si="13"/>
        <v>0</v>
      </c>
    </row>
    <row r="264" spans="4:23" ht="18.75" x14ac:dyDescent="0.25">
      <c r="D264" s="27"/>
      <c r="E264" s="44"/>
      <c r="F264" s="87"/>
      <c r="G264" s="83"/>
      <c r="H264" s="27"/>
      <c r="I264" s="27"/>
      <c r="J264" s="27"/>
      <c r="K264" s="17">
        <f t="shared" si="12"/>
        <v>0</v>
      </c>
      <c r="L264" s="88"/>
      <c r="M264" s="72"/>
      <c r="N264" s="72"/>
      <c r="O264" s="90"/>
      <c r="P264" s="72"/>
      <c r="Q264" s="72"/>
      <c r="R264" s="81">
        <f>IF(OR(COUNTA(L264:N264)&gt;=2,COUNTA(O264:Q264)&gt;=2),"ошибка",(IF((AND(COUNTA(L264:N264)=1,L264&gt;0)),L264*60*VLOOKUP(D264,'2Рабочее время'!$A:$L,4,FALSE)*((IF(VLOOKUP(D264,'2Рабочее время'!$A$1:$C$50,2,FALSE)&gt;0,VLOOKUP(D264,'2Рабочее время'!$A$1:$C$50,2,FALSE),VLOOKUP(D264,'2Рабочее время'!$A$1:$C$50,3,FALSE)))),IF((AND(COUNTA(L264:N264)=1,M264&gt;0)),M264*((IF(VLOOKUP(D264,'2Рабочее время'!$A$1:$C$50,2,FALSE)&gt;0,VLOOKUP(D264,'2Рабочее время'!$A$1:$C$50,2,FALSE),VLOOKUP(D264,'2Рабочее время'!$A$1:$C$50,3,FALSE)))),IF((AND(COUNTA(L264:N264)=1,N264&gt;0)),N264*T264*IF(S264=0,0,IF(S264="Количество в месяц",1,IF(S264="Количество в неделю",4.285,IF(S264="Количество в день",IF(VLOOKUP(D264,'2Рабочее время'!$A$1:$C$50,2,FALSE)&gt;0,VLOOKUP(D264,'2Рабочее время'!$A$1:$C$50,2,FALSE),VLOOKUP(D264,'2Рабочее время'!$A$1:$C$50,3,FALSE)))))),0)))+IF((AND(COUNTA(O264:Q264)=1,O264&gt;0)),O264*60*VLOOKUP(D264,'2Рабочее время'!$A:$L,4,FALSE)*((IF(VLOOKUP(D264,'2Рабочее время'!$A$1:$C$50,2,FALSE)&gt;0,VLOOKUP(D264,'2Рабочее время'!$A$1:$C$50,2,FALSE),VLOOKUP(D264,'2Рабочее время'!$A$1:$C$50,3,FALSE)))),IF((AND(COUNTA(L264:N264)=1,M264&gt;0)),M264*((IF(VLOOKUP(D264,'2Рабочее время'!$A$1:$C$50,2,FALSE)&gt;0,VLOOKUP(D264,'2Рабочее время'!$A$1:$C$50,2,FALSE),VLOOKUP(D264,'2Рабочее время'!$A$1:$C$50,3,FALSE)))),IF((AND(COUNTA(O264:Q264)=1,P264&gt;0)),P264*((IF(VLOOKUP(D264,'2Рабочее время'!$A$1:$C$50,2,FALSE)&gt;0,VLOOKUP(D264,'2Рабочее время'!$A$1:$C$50,2,FALSE),VLOOKUP(D264,'2Рабочее время'!$A$1:$C$50,3,FALSE)))),IF((AND(COUNTA(O264:Q264)=1,Q264&gt;0)),Q264*T264*IF(S264=0,0,IF(S264="Количество в месяц",1,IF(S264="Количество в неделю",4.285,IF(S264="Количество в день",IF(VLOOKUP(D264,'2Рабочее время'!$A$1:$C$50,2,FALSE)&gt;0,VLOOKUP(D264,'2Рабочее время'!$A$1:$C$50,2,FALSE),VLOOKUP(D264,'2Рабочее время'!$A$1:$C$50,3,FALSE)))))),0))))))</f>
        <v>0</v>
      </c>
      <c r="S264" s="91"/>
      <c r="T264" s="91"/>
      <c r="U264" s="39">
        <v>1</v>
      </c>
      <c r="V264" s="17">
        <f t="shared" si="14"/>
        <v>0</v>
      </c>
      <c r="W264" s="17">
        <f t="shared" si="13"/>
        <v>0</v>
      </c>
    </row>
    <row r="265" spans="4:23" ht="18.75" x14ac:dyDescent="0.25">
      <c r="D265" s="27"/>
      <c r="E265" s="44"/>
      <c r="F265" s="87"/>
      <c r="G265" s="83"/>
      <c r="H265" s="27"/>
      <c r="I265" s="27"/>
      <c r="J265" s="27"/>
      <c r="K265" s="17">
        <f t="shared" si="12"/>
        <v>0</v>
      </c>
      <c r="L265" s="88"/>
      <c r="M265" s="72"/>
      <c r="N265" s="72"/>
      <c r="O265" s="90"/>
      <c r="P265" s="72"/>
      <c r="Q265" s="72"/>
      <c r="R265" s="81">
        <f>IF(OR(COUNTA(L265:N265)&gt;=2,COUNTA(O265:Q265)&gt;=2),"ошибка",(IF((AND(COUNTA(L265:N265)=1,L265&gt;0)),L265*60*VLOOKUP(D265,'2Рабочее время'!$A:$L,4,FALSE)*((IF(VLOOKUP(D265,'2Рабочее время'!$A$1:$C$50,2,FALSE)&gt;0,VLOOKUP(D265,'2Рабочее время'!$A$1:$C$50,2,FALSE),VLOOKUP(D265,'2Рабочее время'!$A$1:$C$50,3,FALSE)))),IF((AND(COUNTA(L265:N265)=1,M265&gt;0)),M265*((IF(VLOOKUP(D265,'2Рабочее время'!$A$1:$C$50,2,FALSE)&gt;0,VLOOKUP(D265,'2Рабочее время'!$A$1:$C$50,2,FALSE),VLOOKUP(D265,'2Рабочее время'!$A$1:$C$50,3,FALSE)))),IF((AND(COUNTA(L265:N265)=1,N265&gt;0)),N265*T265*IF(S265=0,0,IF(S265="Количество в месяц",1,IF(S265="Количество в неделю",4.285,IF(S265="Количество в день",IF(VLOOKUP(D265,'2Рабочее время'!$A$1:$C$50,2,FALSE)&gt;0,VLOOKUP(D265,'2Рабочее время'!$A$1:$C$50,2,FALSE),VLOOKUP(D265,'2Рабочее время'!$A$1:$C$50,3,FALSE)))))),0)))+IF((AND(COUNTA(O265:Q265)=1,O265&gt;0)),O265*60*VLOOKUP(D265,'2Рабочее время'!$A:$L,4,FALSE)*((IF(VLOOKUP(D265,'2Рабочее время'!$A$1:$C$50,2,FALSE)&gt;0,VLOOKUP(D265,'2Рабочее время'!$A$1:$C$50,2,FALSE),VLOOKUP(D265,'2Рабочее время'!$A$1:$C$50,3,FALSE)))),IF((AND(COUNTA(L265:N265)=1,M265&gt;0)),M265*((IF(VLOOKUP(D265,'2Рабочее время'!$A$1:$C$50,2,FALSE)&gt;0,VLOOKUP(D265,'2Рабочее время'!$A$1:$C$50,2,FALSE),VLOOKUP(D265,'2Рабочее время'!$A$1:$C$50,3,FALSE)))),IF((AND(COUNTA(O265:Q265)=1,P265&gt;0)),P265*((IF(VLOOKUP(D265,'2Рабочее время'!$A$1:$C$50,2,FALSE)&gt;0,VLOOKUP(D265,'2Рабочее время'!$A$1:$C$50,2,FALSE),VLOOKUP(D265,'2Рабочее время'!$A$1:$C$50,3,FALSE)))),IF((AND(COUNTA(O265:Q265)=1,Q265&gt;0)),Q265*T265*IF(S265=0,0,IF(S265="Количество в месяц",1,IF(S265="Количество в неделю",4.285,IF(S265="Количество в день",IF(VLOOKUP(D265,'2Рабочее время'!$A$1:$C$50,2,FALSE)&gt;0,VLOOKUP(D265,'2Рабочее время'!$A$1:$C$50,2,FALSE),VLOOKUP(D265,'2Рабочее время'!$A$1:$C$50,3,FALSE)))))),0))))))</f>
        <v>0</v>
      </c>
      <c r="S265" s="91"/>
      <c r="T265" s="91"/>
      <c r="U265" s="39">
        <v>1</v>
      </c>
      <c r="V265" s="17">
        <f t="shared" si="14"/>
        <v>0</v>
      </c>
      <c r="W265" s="17">
        <f t="shared" si="13"/>
        <v>0</v>
      </c>
    </row>
    <row r="266" spans="4:23" ht="18.75" x14ac:dyDescent="0.25">
      <c r="D266" s="27"/>
      <c r="E266" s="44"/>
      <c r="F266" s="87"/>
      <c r="G266" s="83"/>
      <c r="H266" s="27"/>
      <c r="I266" s="27"/>
      <c r="J266" s="27"/>
      <c r="K266" s="17">
        <f t="shared" si="12"/>
        <v>0</v>
      </c>
      <c r="L266" s="88"/>
      <c r="M266" s="72"/>
      <c r="N266" s="72"/>
      <c r="O266" s="90"/>
      <c r="P266" s="72"/>
      <c r="Q266" s="72"/>
      <c r="R266" s="81">
        <f>IF(OR(COUNTA(L266:N266)&gt;=2,COUNTA(O266:Q266)&gt;=2),"ошибка",(IF((AND(COUNTA(L266:N266)=1,L266&gt;0)),L266*60*VLOOKUP(D266,'2Рабочее время'!$A:$L,4,FALSE)*((IF(VLOOKUP(D266,'2Рабочее время'!$A$1:$C$50,2,FALSE)&gt;0,VLOOKUP(D266,'2Рабочее время'!$A$1:$C$50,2,FALSE),VLOOKUP(D266,'2Рабочее время'!$A$1:$C$50,3,FALSE)))),IF((AND(COUNTA(L266:N266)=1,M266&gt;0)),M266*((IF(VLOOKUP(D266,'2Рабочее время'!$A$1:$C$50,2,FALSE)&gt;0,VLOOKUP(D266,'2Рабочее время'!$A$1:$C$50,2,FALSE),VLOOKUP(D266,'2Рабочее время'!$A$1:$C$50,3,FALSE)))),IF((AND(COUNTA(L266:N266)=1,N266&gt;0)),N266*T266*IF(S266=0,0,IF(S266="Количество в месяц",1,IF(S266="Количество в неделю",4.285,IF(S266="Количество в день",IF(VLOOKUP(D266,'2Рабочее время'!$A$1:$C$50,2,FALSE)&gt;0,VLOOKUP(D266,'2Рабочее время'!$A$1:$C$50,2,FALSE),VLOOKUP(D266,'2Рабочее время'!$A$1:$C$50,3,FALSE)))))),0)))+IF((AND(COUNTA(O266:Q266)=1,O266&gt;0)),O266*60*VLOOKUP(D266,'2Рабочее время'!$A:$L,4,FALSE)*((IF(VLOOKUP(D266,'2Рабочее время'!$A$1:$C$50,2,FALSE)&gt;0,VLOOKUP(D266,'2Рабочее время'!$A$1:$C$50,2,FALSE),VLOOKUP(D266,'2Рабочее время'!$A$1:$C$50,3,FALSE)))),IF((AND(COUNTA(L266:N266)=1,M266&gt;0)),M266*((IF(VLOOKUP(D266,'2Рабочее время'!$A$1:$C$50,2,FALSE)&gt;0,VLOOKUP(D266,'2Рабочее время'!$A$1:$C$50,2,FALSE),VLOOKUP(D266,'2Рабочее время'!$A$1:$C$50,3,FALSE)))),IF((AND(COUNTA(O266:Q266)=1,P266&gt;0)),P266*((IF(VLOOKUP(D266,'2Рабочее время'!$A$1:$C$50,2,FALSE)&gt;0,VLOOKUP(D266,'2Рабочее время'!$A$1:$C$50,2,FALSE),VLOOKUP(D266,'2Рабочее время'!$A$1:$C$50,3,FALSE)))),IF((AND(COUNTA(O266:Q266)=1,Q266&gt;0)),Q266*T266*IF(S266=0,0,IF(S266="Количество в месяц",1,IF(S266="Количество в неделю",4.285,IF(S266="Количество в день",IF(VLOOKUP(D266,'2Рабочее время'!$A$1:$C$50,2,FALSE)&gt;0,VLOOKUP(D266,'2Рабочее время'!$A$1:$C$50,2,FALSE),VLOOKUP(D266,'2Рабочее время'!$A$1:$C$50,3,FALSE)))))),0))))))</f>
        <v>0</v>
      </c>
      <c r="S266" s="91"/>
      <c r="T266" s="91"/>
      <c r="U266" s="39">
        <v>1</v>
      </c>
      <c r="V266" s="17">
        <f t="shared" si="14"/>
        <v>0</v>
      </c>
      <c r="W266" s="17">
        <f t="shared" si="13"/>
        <v>0</v>
      </c>
    </row>
    <row r="267" spans="4:23" ht="18.75" x14ac:dyDescent="0.25">
      <c r="D267" s="27"/>
      <c r="E267" s="44"/>
      <c r="F267" s="87"/>
      <c r="G267" s="83"/>
      <c r="H267" s="27"/>
      <c r="I267" s="27"/>
      <c r="J267" s="27"/>
      <c r="K267" s="17">
        <f t="shared" si="12"/>
        <v>0</v>
      </c>
      <c r="L267" s="88"/>
      <c r="M267" s="72"/>
      <c r="N267" s="72"/>
      <c r="O267" s="90"/>
      <c r="P267" s="72"/>
      <c r="Q267" s="72"/>
      <c r="R267" s="81">
        <f>IF(OR(COUNTA(L267:N267)&gt;=2,COUNTA(O267:Q267)&gt;=2),"ошибка",(IF((AND(COUNTA(L267:N267)=1,L267&gt;0)),L267*60*VLOOKUP(D267,'2Рабочее время'!$A:$L,4,FALSE)*((IF(VLOOKUP(D267,'2Рабочее время'!$A$1:$C$50,2,FALSE)&gt;0,VLOOKUP(D267,'2Рабочее время'!$A$1:$C$50,2,FALSE),VLOOKUP(D267,'2Рабочее время'!$A$1:$C$50,3,FALSE)))),IF((AND(COUNTA(L267:N267)=1,M267&gt;0)),M267*((IF(VLOOKUP(D267,'2Рабочее время'!$A$1:$C$50,2,FALSE)&gt;0,VLOOKUP(D267,'2Рабочее время'!$A$1:$C$50,2,FALSE),VLOOKUP(D267,'2Рабочее время'!$A$1:$C$50,3,FALSE)))),IF((AND(COUNTA(L267:N267)=1,N267&gt;0)),N267*T267*IF(S267=0,0,IF(S267="Количество в месяц",1,IF(S267="Количество в неделю",4.285,IF(S267="Количество в день",IF(VLOOKUP(D267,'2Рабочее время'!$A$1:$C$50,2,FALSE)&gt;0,VLOOKUP(D267,'2Рабочее время'!$A$1:$C$50,2,FALSE),VLOOKUP(D267,'2Рабочее время'!$A$1:$C$50,3,FALSE)))))),0)))+IF((AND(COUNTA(O267:Q267)=1,O267&gt;0)),O267*60*VLOOKUP(D267,'2Рабочее время'!$A:$L,4,FALSE)*((IF(VLOOKUP(D267,'2Рабочее время'!$A$1:$C$50,2,FALSE)&gt;0,VLOOKUP(D267,'2Рабочее время'!$A$1:$C$50,2,FALSE),VLOOKUP(D267,'2Рабочее время'!$A$1:$C$50,3,FALSE)))),IF((AND(COUNTA(L267:N267)=1,M267&gt;0)),M267*((IF(VLOOKUP(D267,'2Рабочее время'!$A$1:$C$50,2,FALSE)&gt;0,VLOOKUP(D267,'2Рабочее время'!$A$1:$C$50,2,FALSE),VLOOKUP(D267,'2Рабочее время'!$A$1:$C$50,3,FALSE)))),IF((AND(COUNTA(O267:Q267)=1,P267&gt;0)),P267*((IF(VLOOKUP(D267,'2Рабочее время'!$A$1:$C$50,2,FALSE)&gt;0,VLOOKUP(D267,'2Рабочее время'!$A$1:$C$50,2,FALSE),VLOOKUP(D267,'2Рабочее время'!$A$1:$C$50,3,FALSE)))),IF((AND(COUNTA(O267:Q267)=1,Q267&gt;0)),Q267*T267*IF(S267=0,0,IF(S267="Количество в месяц",1,IF(S267="Количество в неделю",4.285,IF(S267="Количество в день",IF(VLOOKUP(D267,'2Рабочее время'!$A$1:$C$50,2,FALSE)&gt;0,VLOOKUP(D267,'2Рабочее время'!$A$1:$C$50,2,FALSE),VLOOKUP(D267,'2Рабочее время'!$A$1:$C$50,3,FALSE)))))),0))))))</f>
        <v>0</v>
      </c>
      <c r="S267" s="91"/>
      <c r="T267" s="91"/>
      <c r="U267" s="39">
        <v>1</v>
      </c>
      <c r="V267" s="17">
        <f t="shared" si="14"/>
        <v>0</v>
      </c>
      <c r="W267" s="17">
        <f t="shared" si="13"/>
        <v>0</v>
      </c>
    </row>
    <row r="268" spans="4:23" ht="18.75" x14ac:dyDescent="0.25">
      <c r="D268" s="27"/>
      <c r="E268" s="44"/>
      <c r="F268" s="87"/>
      <c r="G268" s="83"/>
      <c r="H268" s="27"/>
      <c r="I268" s="27"/>
      <c r="J268" s="27"/>
      <c r="K268" s="17">
        <f t="shared" si="12"/>
        <v>0</v>
      </c>
      <c r="L268" s="88"/>
      <c r="M268" s="72"/>
      <c r="N268" s="72"/>
      <c r="O268" s="90"/>
      <c r="P268" s="72"/>
      <c r="Q268" s="72"/>
      <c r="R268" s="81">
        <f>IF(OR(COUNTA(L268:N268)&gt;=2,COUNTA(O268:Q268)&gt;=2),"ошибка",(IF((AND(COUNTA(L268:N268)=1,L268&gt;0)),L268*60*VLOOKUP(D268,'2Рабочее время'!$A:$L,4,FALSE)*((IF(VLOOKUP(D268,'2Рабочее время'!$A$1:$C$50,2,FALSE)&gt;0,VLOOKUP(D268,'2Рабочее время'!$A$1:$C$50,2,FALSE),VLOOKUP(D268,'2Рабочее время'!$A$1:$C$50,3,FALSE)))),IF((AND(COUNTA(L268:N268)=1,M268&gt;0)),M268*((IF(VLOOKUP(D268,'2Рабочее время'!$A$1:$C$50,2,FALSE)&gt;0,VLOOKUP(D268,'2Рабочее время'!$A$1:$C$50,2,FALSE),VLOOKUP(D268,'2Рабочее время'!$A$1:$C$50,3,FALSE)))),IF((AND(COUNTA(L268:N268)=1,N268&gt;0)),N268*T268*IF(S268=0,0,IF(S268="Количество в месяц",1,IF(S268="Количество в неделю",4.285,IF(S268="Количество в день",IF(VLOOKUP(D268,'2Рабочее время'!$A$1:$C$50,2,FALSE)&gt;0,VLOOKUP(D268,'2Рабочее время'!$A$1:$C$50,2,FALSE),VLOOKUP(D268,'2Рабочее время'!$A$1:$C$50,3,FALSE)))))),0)))+IF((AND(COUNTA(O268:Q268)=1,O268&gt;0)),O268*60*VLOOKUP(D268,'2Рабочее время'!$A:$L,4,FALSE)*((IF(VLOOKUP(D268,'2Рабочее время'!$A$1:$C$50,2,FALSE)&gt;0,VLOOKUP(D268,'2Рабочее время'!$A$1:$C$50,2,FALSE),VLOOKUP(D268,'2Рабочее время'!$A$1:$C$50,3,FALSE)))),IF((AND(COUNTA(L268:N268)=1,M268&gt;0)),M268*((IF(VLOOKUP(D268,'2Рабочее время'!$A$1:$C$50,2,FALSE)&gt;0,VLOOKUP(D268,'2Рабочее время'!$A$1:$C$50,2,FALSE),VLOOKUP(D268,'2Рабочее время'!$A$1:$C$50,3,FALSE)))),IF((AND(COUNTA(O268:Q268)=1,P268&gt;0)),P268*((IF(VLOOKUP(D268,'2Рабочее время'!$A$1:$C$50,2,FALSE)&gt;0,VLOOKUP(D268,'2Рабочее время'!$A$1:$C$50,2,FALSE),VLOOKUP(D268,'2Рабочее время'!$A$1:$C$50,3,FALSE)))),IF((AND(COUNTA(O268:Q268)=1,Q268&gt;0)),Q268*T268*IF(S268=0,0,IF(S268="Количество в месяц",1,IF(S268="Количество в неделю",4.285,IF(S268="Количество в день",IF(VLOOKUP(D268,'2Рабочее время'!$A$1:$C$50,2,FALSE)&gt;0,VLOOKUP(D268,'2Рабочее время'!$A$1:$C$50,2,FALSE),VLOOKUP(D268,'2Рабочее время'!$A$1:$C$50,3,FALSE)))))),0))))))</f>
        <v>0</v>
      </c>
      <c r="S268" s="91"/>
      <c r="T268" s="91"/>
      <c r="U268" s="39">
        <v>1</v>
      </c>
      <c r="V268" s="17">
        <f t="shared" si="14"/>
        <v>0</v>
      </c>
      <c r="W268" s="17">
        <f t="shared" si="13"/>
        <v>0</v>
      </c>
    </row>
    <row r="269" spans="4:23" ht="18.75" x14ac:dyDescent="0.25">
      <c r="D269" s="27"/>
      <c r="E269" s="44"/>
      <c r="F269" s="87"/>
      <c r="G269" s="83"/>
      <c r="H269" s="27"/>
      <c r="I269" s="27"/>
      <c r="J269" s="27"/>
      <c r="K269" s="17">
        <f t="shared" si="12"/>
        <v>0</v>
      </c>
      <c r="L269" s="88"/>
      <c r="M269" s="72"/>
      <c r="N269" s="72"/>
      <c r="O269" s="90"/>
      <c r="P269" s="72"/>
      <c r="Q269" s="72"/>
      <c r="R269" s="81">
        <f>IF(OR(COUNTA(L269:N269)&gt;=2,COUNTA(O269:Q269)&gt;=2),"ошибка",(IF((AND(COUNTA(L269:N269)=1,L269&gt;0)),L269*60*VLOOKUP(D269,'2Рабочее время'!$A:$L,4,FALSE)*((IF(VLOOKUP(D269,'2Рабочее время'!$A$1:$C$50,2,FALSE)&gt;0,VLOOKUP(D269,'2Рабочее время'!$A$1:$C$50,2,FALSE),VLOOKUP(D269,'2Рабочее время'!$A$1:$C$50,3,FALSE)))),IF((AND(COUNTA(L269:N269)=1,M269&gt;0)),M269*((IF(VLOOKUP(D269,'2Рабочее время'!$A$1:$C$50,2,FALSE)&gt;0,VLOOKUP(D269,'2Рабочее время'!$A$1:$C$50,2,FALSE),VLOOKUP(D269,'2Рабочее время'!$A$1:$C$50,3,FALSE)))),IF((AND(COUNTA(L269:N269)=1,N269&gt;0)),N269*T269*IF(S269=0,0,IF(S269="Количество в месяц",1,IF(S269="Количество в неделю",4.285,IF(S269="Количество в день",IF(VLOOKUP(D269,'2Рабочее время'!$A$1:$C$50,2,FALSE)&gt;0,VLOOKUP(D269,'2Рабочее время'!$A$1:$C$50,2,FALSE),VLOOKUP(D269,'2Рабочее время'!$A$1:$C$50,3,FALSE)))))),0)))+IF((AND(COUNTA(O269:Q269)=1,O269&gt;0)),O269*60*VLOOKUP(D269,'2Рабочее время'!$A:$L,4,FALSE)*((IF(VLOOKUP(D269,'2Рабочее время'!$A$1:$C$50,2,FALSE)&gt;0,VLOOKUP(D269,'2Рабочее время'!$A$1:$C$50,2,FALSE),VLOOKUP(D269,'2Рабочее время'!$A$1:$C$50,3,FALSE)))),IF((AND(COUNTA(L269:N269)=1,M269&gt;0)),M269*((IF(VLOOKUP(D269,'2Рабочее время'!$A$1:$C$50,2,FALSE)&gt;0,VLOOKUP(D269,'2Рабочее время'!$A$1:$C$50,2,FALSE),VLOOKUP(D269,'2Рабочее время'!$A$1:$C$50,3,FALSE)))),IF((AND(COUNTA(O269:Q269)=1,P269&gt;0)),P269*((IF(VLOOKUP(D269,'2Рабочее время'!$A$1:$C$50,2,FALSE)&gt;0,VLOOKUP(D269,'2Рабочее время'!$A$1:$C$50,2,FALSE),VLOOKUP(D269,'2Рабочее время'!$A$1:$C$50,3,FALSE)))),IF((AND(COUNTA(O269:Q269)=1,Q269&gt;0)),Q269*T269*IF(S269=0,0,IF(S269="Количество в месяц",1,IF(S269="Количество в неделю",4.285,IF(S269="Количество в день",IF(VLOOKUP(D269,'2Рабочее время'!$A$1:$C$50,2,FALSE)&gt;0,VLOOKUP(D269,'2Рабочее время'!$A$1:$C$50,2,FALSE),VLOOKUP(D269,'2Рабочее время'!$A$1:$C$50,3,FALSE)))))),0))))))</f>
        <v>0</v>
      </c>
      <c r="S269" s="91"/>
      <c r="T269" s="91"/>
      <c r="U269" s="39">
        <v>1</v>
      </c>
      <c r="V269" s="17">
        <f t="shared" si="14"/>
        <v>0</v>
      </c>
      <c r="W269" s="17">
        <f t="shared" si="13"/>
        <v>0</v>
      </c>
    </row>
    <row r="270" spans="4:23" ht="18.75" x14ac:dyDescent="0.25">
      <c r="D270" s="27"/>
      <c r="E270" s="44"/>
      <c r="F270" s="87"/>
      <c r="G270" s="83"/>
      <c r="H270" s="27"/>
      <c r="I270" s="27"/>
      <c r="J270" s="27"/>
      <c r="K270" s="17">
        <f t="shared" si="12"/>
        <v>0</v>
      </c>
      <c r="L270" s="88"/>
      <c r="M270" s="72"/>
      <c r="N270" s="72"/>
      <c r="O270" s="90"/>
      <c r="P270" s="72"/>
      <c r="Q270" s="72"/>
      <c r="R270" s="81">
        <f>IF(OR(COUNTA(L270:N270)&gt;=2,COUNTA(O270:Q270)&gt;=2),"ошибка",(IF((AND(COUNTA(L270:N270)=1,L270&gt;0)),L270*60*VLOOKUP(D270,'2Рабочее время'!$A:$L,4,FALSE)*((IF(VLOOKUP(D270,'2Рабочее время'!$A$1:$C$50,2,FALSE)&gt;0,VLOOKUP(D270,'2Рабочее время'!$A$1:$C$50,2,FALSE),VLOOKUP(D270,'2Рабочее время'!$A$1:$C$50,3,FALSE)))),IF((AND(COUNTA(L270:N270)=1,M270&gt;0)),M270*((IF(VLOOKUP(D270,'2Рабочее время'!$A$1:$C$50,2,FALSE)&gt;0,VLOOKUP(D270,'2Рабочее время'!$A$1:$C$50,2,FALSE),VLOOKUP(D270,'2Рабочее время'!$A$1:$C$50,3,FALSE)))),IF((AND(COUNTA(L270:N270)=1,N270&gt;0)),N270*T270*IF(S270=0,0,IF(S270="Количество в месяц",1,IF(S270="Количество в неделю",4.285,IF(S270="Количество в день",IF(VLOOKUP(D270,'2Рабочее время'!$A$1:$C$50,2,FALSE)&gt;0,VLOOKUP(D270,'2Рабочее время'!$A$1:$C$50,2,FALSE),VLOOKUP(D270,'2Рабочее время'!$A$1:$C$50,3,FALSE)))))),0)))+IF((AND(COUNTA(O270:Q270)=1,O270&gt;0)),O270*60*VLOOKUP(D270,'2Рабочее время'!$A:$L,4,FALSE)*((IF(VLOOKUP(D270,'2Рабочее время'!$A$1:$C$50,2,FALSE)&gt;0,VLOOKUP(D270,'2Рабочее время'!$A$1:$C$50,2,FALSE),VLOOKUP(D270,'2Рабочее время'!$A$1:$C$50,3,FALSE)))),IF((AND(COUNTA(L270:N270)=1,M270&gt;0)),M270*((IF(VLOOKUP(D270,'2Рабочее время'!$A$1:$C$50,2,FALSE)&gt;0,VLOOKUP(D270,'2Рабочее время'!$A$1:$C$50,2,FALSE),VLOOKUP(D270,'2Рабочее время'!$A$1:$C$50,3,FALSE)))),IF((AND(COUNTA(O270:Q270)=1,P270&gt;0)),P270*((IF(VLOOKUP(D270,'2Рабочее время'!$A$1:$C$50,2,FALSE)&gt;0,VLOOKUP(D270,'2Рабочее время'!$A$1:$C$50,2,FALSE),VLOOKUP(D270,'2Рабочее время'!$A$1:$C$50,3,FALSE)))),IF((AND(COUNTA(O270:Q270)=1,Q270&gt;0)),Q270*T270*IF(S270=0,0,IF(S270="Количество в месяц",1,IF(S270="Количество в неделю",4.285,IF(S270="Количество в день",IF(VLOOKUP(D270,'2Рабочее время'!$A$1:$C$50,2,FALSE)&gt;0,VLOOKUP(D270,'2Рабочее время'!$A$1:$C$50,2,FALSE),VLOOKUP(D270,'2Рабочее время'!$A$1:$C$50,3,FALSE)))))),0))))))</f>
        <v>0</v>
      </c>
      <c r="S270" s="91"/>
      <c r="T270" s="91"/>
      <c r="U270" s="39">
        <v>1</v>
      </c>
      <c r="V270" s="17">
        <f t="shared" si="14"/>
        <v>0</v>
      </c>
      <c r="W270" s="17">
        <f t="shared" si="13"/>
        <v>0</v>
      </c>
    </row>
    <row r="271" spans="4:23" ht="18.75" x14ac:dyDescent="0.25">
      <c r="D271" s="27"/>
      <c r="E271" s="44"/>
      <c r="F271" s="87"/>
      <c r="G271" s="83"/>
      <c r="H271" s="27"/>
      <c r="I271" s="27"/>
      <c r="J271" s="27"/>
      <c r="K271" s="17">
        <f t="shared" si="12"/>
        <v>0</v>
      </c>
      <c r="L271" s="88"/>
      <c r="M271" s="72"/>
      <c r="N271" s="72"/>
      <c r="O271" s="90"/>
      <c r="P271" s="72"/>
      <c r="Q271" s="72"/>
      <c r="R271" s="81">
        <f>IF(OR(COUNTA(L271:N271)&gt;=2,COUNTA(O271:Q271)&gt;=2),"ошибка",(IF((AND(COUNTA(L271:N271)=1,L271&gt;0)),L271*60*VLOOKUP(D271,'2Рабочее время'!$A:$L,4,FALSE)*((IF(VLOOKUP(D271,'2Рабочее время'!$A$1:$C$50,2,FALSE)&gt;0,VLOOKUP(D271,'2Рабочее время'!$A$1:$C$50,2,FALSE),VLOOKUP(D271,'2Рабочее время'!$A$1:$C$50,3,FALSE)))),IF((AND(COUNTA(L271:N271)=1,M271&gt;0)),M271*((IF(VLOOKUP(D271,'2Рабочее время'!$A$1:$C$50,2,FALSE)&gt;0,VLOOKUP(D271,'2Рабочее время'!$A$1:$C$50,2,FALSE),VLOOKUP(D271,'2Рабочее время'!$A$1:$C$50,3,FALSE)))),IF((AND(COUNTA(L271:N271)=1,N271&gt;0)),N271*T271*IF(S271=0,0,IF(S271="Количество в месяц",1,IF(S271="Количество в неделю",4.285,IF(S271="Количество в день",IF(VLOOKUP(D271,'2Рабочее время'!$A$1:$C$50,2,FALSE)&gt;0,VLOOKUP(D271,'2Рабочее время'!$A$1:$C$50,2,FALSE),VLOOKUP(D271,'2Рабочее время'!$A$1:$C$50,3,FALSE)))))),0)))+IF((AND(COUNTA(O271:Q271)=1,O271&gt;0)),O271*60*VLOOKUP(D271,'2Рабочее время'!$A:$L,4,FALSE)*((IF(VLOOKUP(D271,'2Рабочее время'!$A$1:$C$50,2,FALSE)&gt;0,VLOOKUP(D271,'2Рабочее время'!$A$1:$C$50,2,FALSE),VLOOKUP(D271,'2Рабочее время'!$A$1:$C$50,3,FALSE)))),IF((AND(COUNTA(L271:N271)=1,M271&gt;0)),M271*((IF(VLOOKUP(D271,'2Рабочее время'!$A$1:$C$50,2,FALSE)&gt;0,VLOOKUP(D271,'2Рабочее время'!$A$1:$C$50,2,FALSE),VLOOKUP(D271,'2Рабочее время'!$A$1:$C$50,3,FALSE)))),IF((AND(COUNTA(O271:Q271)=1,P271&gt;0)),P271*((IF(VLOOKUP(D271,'2Рабочее время'!$A$1:$C$50,2,FALSE)&gt;0,VLOOKUP(D271,'2Рабочее время'!$A$1:$C$50,2,FALSE),VLOOKUP(D271,'2Рабочее время'!$A$1:$C$50,3,FALSE)))),IF((AND(COUNTA(O271:Q271)=1,Q271&gt;0)),Q271*T271*IF(S271=0,0,IF(S271="Количество в месяц",1,IF(S271="Количество в неделю",4.285,IF(S271="Количество в день",IF(VLOOKUP(D271,'2Рабочее время'!$A$1:$C$50,2,FALSE)&gt;0,VLOOKUP(D271,'2Рабочее время'!$A$1:$C$50,2,FALSE),VLOOKUP(D271,'2Рабочее время'!$A$1:$C$50,3,FALSE)))))),0))))))</f>
        <v>0</v>
      </c>
      <c r="S271" s="91"/>
      <c r="T271" s="91"/>
      <c r="U271" s="39">
        <v>1</v>
      </c>
      <c r="V271" s="17">
        <f t="shared" si="14"/>
        <v>0</v>
      </c>
      <c r="W271" s="17">
        <f t="shared" si="13"/>
        <v>0</v>
      </c>
    </row>
    <row r="272" spans="4:23" ht="18.75" x14ac:dyDescent="0.25">
      <c r="D272" s="27"/>
      <c r="E272" s="44"/>
      <c r="F272" s="87"/>
      <c r="G272" s="83"/>
      <c r="H272" s="27"/>
      <c r="I272" s="27"/>
      <c r="J272" s="27"/>
      <c r="K272" s="17">
        <f t="shared" si="12"/>
        <v>0</v>
      </c>
      <c r="L272" s="88"/>
      <c r="M272" s="72"/>
      <c r="N272" s="72"/>
      <c r="O272" s="90"/>
      <c r="P272" s="72"/>
      <c r="Q272" s="72"/>
      <c r="R272" s="81">
        <f>IF(OR(COUNTA(L272:N272)&gt;=2,COUNTA(O272:Q272)&gt;=2),"ошибка",(IF((AND(COUNTA(L272:N272)=1,L272&gt;0)),L272*60*VLOOKUP(D272,'2Рабочее время'!$A:$L,4,FALSE)*((IF(VLOOKUP(D272,'2Рабочее время'!$A$1:$C$50,2,FALSE)&gt;0,VLOOKUP(D272,'2Рабочее время'!$A$1:$C$50,2,FALSE),VLOOKUP(D272,'2Рабочее время'!$A$1:$C$50,3,FALSE)))),IF((AND(COUNTA(L272:N272)=1,M272&gt;0)),M272*((IF(VLOOKUP(D272,'2Рабочее время'!$A$1:$C$50,2,FALSE)&gt;0,VLOOKUP(D272,'2Рабочее время'!$A$1:$C$50,2,FALSE),VLOOKUP(D272,'2Рабочее время'!$A$1:$C$50,3,FALSE)))),IF((AND(COUNTA(L272:N272)=1,N272&gt;0)),N272*T272*IF(S272=0,0,IF(S272="Количество в месяц",1,IF(S272="Количество в неделю",4.285,IF(S272="Количество в день",IF(VLOOKUP(D272,'2Рабочее время'!$A$1:$C$50,2,FALSE)&gt;0,VLOOKUP(D272,'2Рабочее время'!$A$1:$C$50,2,FALSE),VLOOKUP(D272,'2Рабочее время'!$A$1:$C$50,3,FALSE)))))),0)))+IF((AND(COUNTA(O272:Q272)=1,O272&gt;0)),O272*60*VLOOKUP(D272,'2Рабочее время'!$A:$L,4,FALSE)*((IF(VLOOKUP(D272,'2Рабочее время'!$A$1:$C$50,2,FALSE)&gt;0,VLOOKUP(D272,'2Рабочее время'!$A$1:$C$50,2,FALSE),VLOOKUP(D272,'2Рабочее время'!$A$1:$C$50,3,FALSE)))),IF((AND(COUNTA(L272:N272)=1,M272&gt;0)),M272*((IF(VLOOKUP(D272,'2Рабочее время'!$A$1:$C$50,2,FALSE)&gt;0,VLOOKUP(D272,'2Рабочее время'!$A$1:$C$50,2,FALSE),VLOOKUP(D272,'2Рабочее время'!$A$1:$C$50,3,FALSE)))),IF((AND(COUNTA(O272:Q272)=1,P272&gt;0)),P272*((IF(VLOOKUP(D272,'2Рабочее время'!$A$1:$C$50,2,FALSE)&gt;0,VLOOKUP(D272,'2Рабочее время'!$A$1:$C$50,2,FALSE),VLOOKUP(D272,'2Рабочее время'!$A$1:$C$50,3,FALSE)))),IF((AND(COUNTA(O272:Q272)=1,Q272&gt;0)),Q272*T272*IF(S272=0,0,IF(S272="Количество в месяц",1,IF(S272="Количество в неделю",4.285,IF(S272="Количество в день",IF(VLOOKUP(D272,'2Рабочее время'!$A$1:$C$50,2,FALSE)&gt;0,VLOOKUP(D272,'2Рабочее время'!$A$1:$C$50,2,FALSE),VLOOKUP(D272,'2Рабочее время'!$A$1:$C$50,3,FALSE)))))),0))))))</f>
        <v>0</v>
      </c>
      <c r="S272" s="91"/>
      <c r="T272" s="91"/>
      <c r="U272" s="39">
        <v>1</v>
      </c>
      <c r="V272" s="17">
        <f t="shared" si="14"/>
        <v>0</v>
      </c>
      <c r="W272" s="17">
        <f t="shared" si="13"/>
        <v>0</v>
      </c>
    </row>
    <row r="273" spans="4:23" ht="18.75" x14ac:dyDescent="0.25">
      <c r="D273" s="27"/>
      <c r="E273" s="44"/>
      <c r="F273" s="87"/>
      <c r="G273" s="83"/>
      <c r="H273" s="27"/>
      <c r="I273" s="27"/>
      <c r="J273" s="27"/>
      <c r="K273" s="17">
        <f t="shared" ref="K273:K336" si="15">(3*I273+2*J273)/5*IF(E273=0,1,E273)</f>
        <v>0</v>
      </c>
      <c r="L273" s="88"/>
      <c r="M273" s="72"/>
      <c r="N273" s="72"/>
      <c r="O273" s="90"/>
      <c r="P273" s="72"/>
      <c r="Q273" s="72"/>
      <c r="R273" s="81">
        <f>IF(OR(COUNTA(L273:N273)&gt;=2,COUNTA(O273:Q273)&gt;=2),"ошибка",(IF((AND(COUNTA(L273:N273)=1,L273&gt;0)),L273*60*VLOOKUP(D273,'2Рабочее время'!$A:$L,4,FALSE)*((IF(VLOOKUP(D273,'2Рабочее время'!$A$1:$C$50,2,FALSE)&gt;0,VLOOKUP(D273,'2Рабочее время'!$A$1:$C$50,2,FALSE),VLOOKUP(D273,'2Рабочее время'!$A$1:$C$50,3,FALSE)))),IF((AND(COUNTA(L273:N273)=1,M273&gt;0)),M273*((IF(VLOOKUP(D273,'2Рабочее время'!$A$1:$C$50,2,FALSE)&gt;0,VLOOKUP(D273,'2Рабочее время'!$A$1:$C$50,2,FALSE),VLOOKUP(D273,'2Рабочее время'!$A$1:$C$50,3,FALSE)))),IF((AND(COUNTA(L273:N273)=1,N273&gt;0)),N273*T273*IF(S273=0,0,IF(S273="Количество в месяц",1,IF(S273="Количество в неделю",4.285,IF(S273="Количество в день",IF(VLOOKUP(D273,'2Рабочее время'!$A$1:$C$50,2,FALSE)&gt;0,VLOOKUP(D273,'2Рабочее время'!$A$1:$C$50,2,FALSE),VLOOKUP(D273,'2Рабочее время'!$A$1:$C$50,3,FALSE)))))),0)))+IF((AND(COUNTA(O273:Q273)=1,O273&gt;0)),O273*60*VLOOKUP(D273,'2Рабочее время'!$A:$L,4,FALSE)*((IF(VLOOKUP(D273,'2Рабочее время'!$A$1:$C$50,2,FALSE)&gt;0,VLOOKUP(D273,'2Рабочее время'!$A$1:$C$50,2,FALSE),VLOOKUP(D273,'2Рабочее время'!$A$1:$C$50,3,FALSE)))),IF((AND(COUNTA(L273:N273)=1,M273&gt;0)),M273*((IF(VLOOKUP(D273,'2Рабочее время'!$A$1:$C$50,2,FALSE)&gt;0,VLOOKUP(D273,'2Рабочее время'!$A$1:$C$50,2,FALSE),VLOOKUP(D273,'2Рабочее время'!$A$1:$C$50,3,FALSE)))),IF((AND(COUNTA(O273:Q273)=1,P273&gt;0)),P273*((IF(VLOOKUP(D273,'2Рабочее время'!$A$1:$C$50,2,FALSE)&gt;0,VLOOKUP(D273,'2Рабочее время'!$A$1:$C$50,2,FALSE),VLOOKUP(D273,'2Рабочее время'!$A$1:$C$50,3,FALSE)))),IF((AND(COUNTA(O273:Q273)=1,Q273&gt;0)),Q273*T273*IF(S273=0,0,IF(S273="Количество в месяц",1,IF(S273="Количество в неделю",4.285,IF(S273="Количество в день",IF(VLOOKUP(D273,'2Рабочее время'!$A$1:$C$50,2,FALSE)&gt;0,VLOOKUP(D273,'2Рабочее время'!$A$1:$C$50,2,FALSE),VLOOKUP(D273,'2Рабочее время'!$A$1:$C$50,3,FALSE)))))),0))))))</f>
        <v>0</v>
      </c>
      <c r="S273" s="91"/>
      <c r="T273" s="91"/>
      <c r="U273" s="39">
        <v>1</v>
      </c>
      <c r="V273" s="17">
        <f t="shared" si="14"/>
        <v>0</v>
      </c>
      <c r="W273" s="17">
        <f t="shared" ref="W273:W336" si="16">V273/60</f>
        <v>0</v>
      </c>
    </row>
    <row r="274" spans="4:23" ht="18.75" x14ac:dyDescent="0.25">
      <c r="D274" s="27"/>
      <c r="E274" s="44"/>
      <c r="F274" s="87"/>
      <c r="G274" s="83"/>
      <c r="H274" s="27"/>
      <c r="I274" s="27"/>
      <c r="J274" s="27"/>
      <c r="K274" s="17">
        <f t="shared" si="15"/>
        <v>0</v>
      </c>
      <c r="L274" s="88"/>
      <c r="M274" s="72"/>
      <c r="N274" s="72"/>
      <c r="O274" s="90"/>
      <c r="P274" s="72"/>
      <c r="Q274" s="72"/>
      <c r="R274" s="81">
        <f>IF(OR(COUNTA(L274:N274)&gt;=2,COUNTA(O274:Q274)&gt;=2),"ошибка",(IF((AND(COUNTA(L274:N274)=1,L274&gt;0)),L274*60*VLOOKUP(D274,'2Рабочее время'!$A:$L,4,FALSE)*((IF(VLOOKUP(D274,'2Рабочее время'!$A$1:$C$50,2,FALSE)&gt;0,VLOOKUP(D274,'2Рабочее время'!$A$1:$C$50,2,FALSE),VLOOKUP(D274,'2Рабочее время'!$A$1:$C$50,3,FALSE)))),IF((AND(COUNTA(L274:N274)=1,M274&gt;0)),M274*((IF(VLOOKUP(D274,'2Рабочее время'!$A$1:$C$50,2,FALSE)&gt;0,VLOOKUP(D274,'2Рабочее время'!$A$1:$C$50,2,FALSE),VLOOKUP(D274,'2Рабочее время'!$A$1:$C$50,3,FALSE)))),IF((AND(COUNTA(L274:N274)=1,N274&gt;0)),N274*T274*IF(S274=0,0,IF(S274="Количество в месяц",1,IF(S274="Количество в неделю",4.285,IF(S274="Количество в день",IF(VLOOKUP(D274,'2Рабочее время'!$A$1:$C$50,2,FALSE)&gt;0,VLOOKUP(D274,'2Рабочее время'!$A$1:$C$50,2,FALSE),VLOOKUP(D274,'2Рабочее время'!$A$1:$C$50,3,FALSE)))))),0)))+IF((AND(COUNTA(O274:Q274)=1,O274&gt;0)),O274*60*VLOOKUP(D274,'2Рабочее время'!$A:$L,4,FALSE)*((IF(VLOOKUP(D274,'2Рабочее время'!$A$1:$C$50,2,FALSE)&gt;0,VLOOKUP(D274,'2Рабочее время'!$A$1:$C$50,2,FALSE),VLOOKUP(D274,'2Рабочее время'!$A$1:$C$50,3,FALSE)))),IF((AND(COUNTA(L274:N274)=1,M274&gt;0)),M274*((IF(VLOOKUP(D274,'2Рабочее время'!$A$1:$C$50,2,FALSE)&gt;0,VLOOKUP(D274,'2Рабочее время'!$A$1:$C$50,2,FALSE),VLOOKUP(D274,'2Рабочее время'!$A$1:$C$50,3,FALSE)))),IF((AND(COUNTA(O274:Q274)=1,P274&gt;0)),P274*((IF(VLOOKUP(D274,'2Рабочее время'!$A$1:$C$50,2,FALSE)&gt;0,VLOOKUP(D274,'2Рабочее время'!$A$1:$C$50,2,FALSE),VLOOKUP(D274,'2Рабочее время'!$A$1:$C$50,3,FALSE)))),IF((AND(COUNTA(O274:Q274)=1,Q274&gt;0)),Q274*T274*IF(S274=0,0,IF(S274="Количество в месяц",1,IF(S274="Количество в неделю",4.285,IF(S274="Количество в день",IF(VLOOKUP(D274,'2Рабочее время'!$A$1:$C$50,2,FALSE)&gt;0,VLOOKUP(D274,'2Рабочее время'!$A$1:$C$50,2,FALSE),VLOOKUP(D274,'2Рабочее время'!$A$1:$C$50,3,FALSE)))))),0))))))</f>
        <v>0</v>
      </c>
      <c r="S274" s="91"/>
      <c r="T274" s="91"/>
      <c r="U274" s="39">
        <v>1</v>
      </c>
      <c r="V274" s="17">
        <f t="shared" si="14"/>
        <v>0</v>
      </c>
      <c r="W274" s="17">
        <f t="shared" si="16"/>
        <v>0</v>
      </c>
    </row>
    <row r="275" spans="4:23" ht="18.75" x14ac:dyDescent="0.25">
      <c r="D275" s="27"/>
      <c r="E275" s="44"/>
      <c r="F275" s="87"/>
      <c r="G275" s="83"/>
      <c r="H275" s="27"/>
      <c r="I275" s="27"/>
      <c r="J275" s="27"/>
      <c r="K275" s="17">
        <f t="shared" si="15"/>
        <v>0</v>
      </c>
      <c r="L275" s="88"/>
      <c r="M275" s="72"/>
      <c r="N275" s="72"/>
      <c r="O275" s="90"/>
      <c r="P275" s="72"/>
      <c r="Q275" s="72"/>
      <c r="R275" s="81">
        <f>IF(OR(COUNTA(L275:N275)&gt;=2,COUNTA(O275:Q275)&gt;=2),"ошибка",(IF((AND(COUNTA(L275:N275)=1,L275&gt;0)),L275*60*VLOOKUP(D275,'2Рабочее время'!$A:$L,4,FALSE)*((IF(VLOOKUP(D275,'2Рабочее время'!$A$1:$C$50,2,FALSE)&gt;0,VLOOKUP(D275,'2Рабочее время'!$A$1:$C$50,2,FALSE),VLOOKUP(D275,'2Рабочее время'!$A$1:$C$50,3,FALSE)))),IF((AND(COUNTA(L275:N275)=1,M275&gt;0)),M275*((IF(VLOOKUP(D275,'2Рабочее время'!$A$1:$C$50,2,FALSE)&gt;0,VLOOKUP(D275,'2Рабочее время'!$A$1:$C$50,2,FALSE),VLOOKUP(D275,'2Рабочее время'!$A$1:$C$50,3,FALSE)))),IF((AND(COUNTA(L275:N275)=1,N275&gt;0)),N275*T275*IF(S275=0,0,IF(S275="Количество в месяц",1,IF(S275="Количество в неделю",4.285,IF(S275="Количество в день",IF(VLOOKUP(D275,'2Рабочее время'!$A$1:$C$50,2,FALSE)&gt;0,VLOOKUP(D275,'2Рабочее время'!$A$1:$C$50,2,FALSE),VLOOKUP(D275,'2Рабочее время'!$A$1:$C$50,3,FALSE)))))),0)))+IF((AND(COUNTA(O275:Q275)=1,O275&gt;0)),O275*60*VLOOKUP(D275,'2Рабочее время'!$A:$L,4,FALSE)*((IF(VLOOKUP(D275,'2Рабочее время'!$A$1:$C$50,2,FALSE)&gt;0,VLOOKUP(D275,'2Рабочее время'!$A$1:$C$50,2,FALSE),VLOOKUP(D275,'2Рабочее время'!$A$1:$C$50,3,FALSE)))),IF((AND(COUNTA(L275:N275)=1,M275&gt;0)),M275*((IF(VLOOKUP(D275,'2Рабочее время'!$A$1:$C$50,2,FALSE)&gt;0,VLOOKUP(D275,'2Рабочее время'!$A$1:$C$50,2,FALSE),VLOOKUP(D275,'2Рабочее время'!$A$1:$C$50,3,FALSE)))),IF((AND(COUNTA(O275:Q275)=1,P275&gt;0)),P275*((IF(VLOOKUP(D275,'2Рабочее время'!$A$1:$C$50,2,FALSE)&gt;0,VLOOKUP(D275,'2Рабочее время'!$A$1:$C$50,2,FALSE),VLOOKUP(D275,'2Рабочее время'!$A$1:$C$50,3,FALSE)))),IF((AND(COUNTA(O275:Q275)=1,Q275&gt;0)),Q275*T275*IF(S275=0,0,IF(S275="Количество в месяц",1,IF(S275="Количество в неделю",4.285,IF(S275="Количество в день",IF(VLOOKUP(D275,'2Рабочее время'!$A$1:$C$50,2,FALSE)&gt;0,VLOOKUP(D275,'2Рабочее время'!$A$1:$C$50,2,FALSE),VLOOKUP(D275,'2Рабочее время'!$A$1:$C$50,3,FALSE)))))),0))))))</f>
        <v>0</v>
      </c>
      <c r="S275" s="91"/>
      <c r="T275" s="91"/>
      <c r="U275" s="39">
        <v>1</v>
      </c>
      <c r="V275" s="17">
        <f t="shared" si="14"/>
        <v>0</v>
      </c>
      <c r="W275" s="17">
        <f t="shared" si="16"/>
        <v>0</v>
      </c>
    </row>
    <row r="276" spans="4:23" ht="18.75" x14ac:dyDescent="0.25">
      <c r="D276" s="27"/>
      <c r="E276" s="44"/>
      <c r="F276" s="87"/>
      <c r="G276" s="83"/>
      <c r="H276" s="27"/>
      <c r="I276" s="27"/>
      <c r="J276" s="27"/>
      <c r="K276" s="17">
        <f t="shared" si="15"/>
        <v>0</v>
      </c>
      <c r="L276" s="88"/>
      <c r="M276" s="72"/>
      <c r="N276" s="72"/>
      <c r="O276" s="90"/>
      <c r="P276" s="72"/>
      <c r="Q276" s="72"/>
      <c r="R276" s="81">
        <f>IF(OR(COUNTA(L276:N276)&gt;=2,COUNTA(O276:Q276)&gt;=2),"ошибка",(IF((AND(COUNTA(L276:N276)=1,L276&gt;0)),L276*60*VLOOKUP(D276,'2Рабочее время'!$A:$L,4,FALSE)*((IF(VLOOKUP(D276,'2Рабочее время'!$A$1:$C$50,2,FALSE)&gt;0,VLOOKUP(D276,'2Рабочее время'!$A$1:$C$50,2,FALSE),VLOOKUP(D276,'2Рабочее время'!$A$1:$C$50,3,FALSE)))),IF((AND(COUNTA(L276:N276)=1,M276&gt;0)),M276*((IF(VLOOKUP(D276,'2Рабочее время'!$A$1:$C$50,2,FALSE)&gt;0,VLOOKUP(D276,'2Рабочее время'!$A$1:$C$50,2,FALSE),VLOOKUP(D276,'2Рабочее время'!$A$1:$C$50,3,FALSE)))),IF((AND(COUNTA(L276:N276)=1,N276&gt;0)),N276*T276*IF(S276=0,0,IF(S276="Количество в месяц",1,IF(S276="Количество в неделю",4.285,IF(S276="Количество в день",IF(VLOOKUP(D276,'2Рабочее время'!$A$1:$C$50,2,FALSE)&gt;0,VLOOKUP(D276,'2Рабочее время'!$A$1:$C$50,2,FALSE),VLOOKUP(D276,'2Рабочее время'!$A$1:$C$50,3,FALSE)))))),0)))+IF((AND(COUNTA(O276:Q276)=1,O276&gt;0)),O276*60*VLOOKUP(D276,'2Рабочее время'!$A:$L,4,FALSE)*((IF(VLOOKUP(D276,'2Рабочее время'!$A$1:$C$50,2,FALSE)&gt;0,VLOOKUP(D276,'2Рабочее время'!$A$1:$C$50,2,FALSE),VLOOKUP(D276,'2Рабочее время'!$A$1:$C$50,3,FALSE)))),IF((AND(COUNTA(L276:N276)=1,M276&gt;0)),M276*((IF(VLOOKUP(D276,'2Рабочее время'!$A$1:$C$50,2,FALSE)&gt;0,VLOOKUP(D276,'2Рабочее время'!$A$1:$C$50,2,FALSE),VLOOKUP(D276,'2Рабочее время'!$A$1:$C$50,3,FALSE)))),IF((AND(COUNTA(O276:Q276)=1,P276&gt;0)),P276*((IF(VLOOKUP(D276,'2Рабочее время'!$A$1:$C$50,2,FALSE)&gt;0,VLOOKUP(D276,'2Рабочее время'!$A$1:$C$50,2,FALSE),VLOOKUP(D276,'2Рабочее время'!$A$1:$C$50,3,FALSE)))),IF((AND(COUNTA(O276:Q276)=1,Q276&gt;0)),Q276*T276*IF(S276=0,0,IF(S276="Количество в месяц",1,IF(S276="Количество в неделю",4.285,IF(S276="Количество в день",IF(VLOOKUP(D276,'2Рабочее время'!$A$1:$C$50,2,FALSE)&gt;0,VLOOKUP(D276,'2Рабочее время'!$A$1:$C$50,2,FALSE),VLOOKUP(D276,'2Рабочее время'!$A$1:$C$50,3,FALSE)))))),0))))))</f>
        <v>0</v>
      </c>
      <c r="S276" s="91"/>
      <c r="T276" s="91"/>
      <c r="U276" s="39">
        <v>1</v>
      </c>
      <c r="V276" s="17">
        <f t="shared" si="14"/>
        <v>0</v>
      </c>
      <c r="W276" s="17">
        <f t="shared" si="16"/>
        <v>0</v>
      </c>
    </row>
    <row r="277" spans="4:23" ht="18.75" x14ac:dyDescent="0.25">
      <c r="D277" s="27"/>
      <c r="E277" s="44"/>
      <c r="F277" s="87"/>
      <c r="G277" s="83"/>
      <c r="H277" s="27"/>
      <c r="I277" s="27"/>
      <c r="J277" s="27"/>
      <c r="K277" s="17">
        <f t="shared" si="15"/>
        <v>0</v>
      </c>
      <c r="L277" s="88"/>
      <c r="M277" s="72"/>
      <c r="N277" s="72"/>
      <c r="O277" s="90"/>
      <c r="P277" s="72"/>
      <c r="Q277" s="72"/>
      <c r="R277" s="81">
        <f>IF(OR(COUNTA(L277:N277)&gt;=2,COUNTA(O277:Q277)&gt;=2),"ошибка",(IF((AND(COUNTA(L277:N277)=1,L277&gt;0)),L277*60*VLOOKUP(D277,'2Рабочее время'!$A:$L,4,FALSE)*((IF(VLOOKUP(D277,'2Рабочее время'!$A$1:$C$50,2,FALSE)&gt;0,VLOOKUP(D277,'2Рабочее время'!$A$1:$C$50,2,FALSE),VLOOKUP(D277,'2Рабочее время'!$A$1:$C$50,3,FALSE)))),IF((AND(COUNTA(L277:N277)=1,M277&gt;0)),M277*((IF(VLOOKUP(D277,'2Рабочее время'!$A$1:$C$50,2,FALSE)&gt;0,VLOOKUP(D277,'2Рабочее время'!$A$1:$C$50,2,FALSE),VLOOKUP(D277,'2Рабочее время'!$A$1:$C$50,3,FALSE)))),IF((AND(COUNTA(L277:N277)=1,N277&gt;0)),N277*T277*IF(S277=0,0,IF(S277="Количество в месяц",1,IF(S277="Количество в неделю",4.285,IF(S277="Количество в день",IF(VLOOKUP(D277,'2Рабочее время'!$A$1:$C$50,2,FALSE)&gt;0,VLOOKUP(D277,'2Рабочее время'!$A$1:$C$50,2,FALSE),VLOOKUP(D277,'2Рабочее время'!$A$1:$C$50,3,FALSE)))))),0)))+IF((AND(COUNTA(O277:Q277)=1,O277&gt;0)),O277*60*VLOOKUP(D277,'2Рабочее время'!$A:$L,4,FALSE)*((IF(VLOOKUP(D277,'2Рабочее время'!$A$1:$C$50,2,FALSE)&gt;0,VLOOKUP(D277,'2Рабочее время'!$A$1:$C$50,2,FALSE),VLOOKUP(D277,'2Рабочее время'!$A$1:$C$50,3,FALSE)))),IF((AND(COUNTA(L277:N277)=1,M277&gt;0)),M277*((IF(VLOOKUP(D277,'2Рабочее время'!$A$1:$C$50,2,FALSE)&gt;0,VLOOKUP(D277,'2Рабочее время'!$A$1:$C$50,2,FALSE),VLOOKUP(D277,'2Рабочее время'!$A$1:$C$50,3,FALSE)))),IF((AND(COUNTA(O277:Q277)=1,P277&gt;0)),P277*((IF(VLOOKUP(D277,'2Рабочее время'!$A$1:$C$50,2,FALSE)&gt;0,VLOOKUP(D277,'2Рабочее время'!$A$1:$C$50,2,FALSE),VLOOKUP(D277,'2Рабочее время'!$A$1:$C$50,3,FALSE)))),IF((AND(COUNTA(O277:Q277)=1,Q277&gt;0)),Q277*T277*IF(S277=0,0,IF(S277="Количество в месяц",1,IF(S277="Количество в неделю",4.285,IF(S277="Количество в день",IF(VLOOKUP(D277,'2Рабочее время'!$A$1:$C$50,2,FALSE)&gt;0,VLOOKUP(D277,'2Рабочее время'!$A$1:$C$50,2,FALSE),VLOOKUP(D277,'2Рабочее время'!$A$1:$C$50,3,FALSE)))))),0))))))</f>
        <v>0</v>
      </c>
      <c r="S277" s="91"/>
      <c r="T277" s="91"/>
      <c r="U277" s="39">
        <v>1</v>
      </c>
      <c r="V277" s="17">
        <f t="shared" si="14"/>
        <v>0</v>
      </c>
      <c r="W277" s="17">
        <f t="shared" si="16"/>
        <v>0</v>
      </c>
    </row>
    <row r="278" spans="4:23" ht="18.75" x14ac:dyDescent="0.25">
      <c r="D278" s="27"/>
      <c r="E278" s="44"/>
      <c r="F278" s="87"/>
      <c r="G278" s="83"/>
      <c r="H278" s="27"/>
      <c r="I278" s="27"/>
      <c r="J278" s="27"/>
      <c r="K278" s="17">
        <f t="shared" si="15"/>
        <v>0</v>
      </c>
      <c r="L278" s="88"/>
      <c r="M278" s="72"/>
      <c r="N278" s="72"/>
      <c r="O278" s="90"/>
      <c r="P278" s="72"/>
      <c r="Q278" s="72"/>
      <c r="R278" s="81">
        <f>IF(OR(COUNTA(L278:N278)&gt;=2,COUNTA(O278:Q278)&gt;=2),"ошибка",(IF((AND(COUNTA(L278:N278)=1,L278&gt;0)),L278*60*VLOOKUP(D278,'2Рабочее время'!$A:$L,4,FALSE)*((IF(VLOOKUP(D278,'2Рабочее время'!$A$1:$C$50,2,FALSE)&gt;0,VLOOKUP(D278,'2Рабочее время'!$A$1:$C$50,2,FALSE),VLOOKUP(D278,'2Рабочее время'!$A$1:$C$50,3,FALSE)))),IF((AND(COUNTA(L278:N278)=1,M278&gt;0)),M278*((IF(VLOOKUP(D278,'2Рабочее время'!$A$1:$C$50,2,FALSE)&gt;0,VLOOKUP(D278,'2Рабочее время'!$A$1:$C$50,2,FALSE),VLOOKUP(D278,'2Рабочее время'!$A$1:$C$50,3,FALSE)))),IF((AND(COUNTA(L278:N278)=1,N278&gt;0)),N278*T278*IF(S278=0,0,IF(S278="Количество в месяц",1,IF(S278="Количество в неделю",4.285,IF(S278="Количество в день",IF(VLOOKUP(D278,'2Рабочее время'!$A$1:$C$50,2,FALSE)&gt;0,VLOOKUP(D278,'2Рабочее время'!$A$1:$C$50,2,FALSE),VLOOKUP(D278,'2Рабочее время'!$A$1:$C$50,3,FALSE)))))),0)))+IF((AND(COUNTA(O278:Q278)=1,O278&gt;0)),O278*60*VLOOKUP(D278,'2Рабочее время'!$A:$L,4,FALSE)*((IF(VLOOKUP(D278,'2Рабочее время'!$A$1:$C$50,2,FALSE)&gt;0,VLOOKUP(D278,'2Рабочее время'!$A$1:$C$50,2,FALSE),VLOOKUP(D278,'2Рабочее время'!$A$1:$C$50,3,FALSE)))),IF((AND(COUNTA(L278:N278)=1,M278&gt;0)),M278*((IF(VLOOKUP(D278,'2Рабочее время'!$A$1:$C$50,2,FALSE)&gt;0,VLOOKUP(D278,'2Рабочее время'!$A$1:$C$50,2,FALSE),VLOOKUP(D278,'2Рабочее время'!$A$1:$C$50,3,FALSE)))),IF((AND(COUNTA(O278:Q278)=1,P278&gt;0)),P278*((IF(VLOOKUP(D278,'2Рабочее время'!$A$1:$C$50,2,FALSE)&gt;0,VLOOKUP(D278,'2Рабочее время'!$A$1:$C$50,2,FALSE),VLOOKUP(D278,'2Рабочее время'!$A$1:$C$50,3,FALSE)))),IF((AND(COUNTA(O278:Q278)=1,Q278&gt;0)),Q278*T278*IF(S278=0,0,IF(S278="Количество в месяц",1,IF(S278="Количество в неделю",4.285,IF(S278="Количество в день",IF(VLOOKUP(D278,'2Рабочее время'!$A$1:$C$50,2,FALSE)&gt;0,VLOOKUP(D278,'2Рабочее время'!$A$1:$C$50,2,FALSE),VLOOKUP(D278,'2Рабочее время'!$A$1:$C$50,3,FALSE)))))),0))))))</f>
        <v>0</v>
      </c>
      <c r="S278" s="91"/>
      <c r="T278" s="91"/>
      <c r="U278" s="39">
        <v>1</v>
      </c>
      <c r="V278" s="17">
        <f t="shared" si="14"/>
        <v>0</v>
      </c>
      <c r="W278" s="17">
        <f t="shared" si="16"/>
        <v>0</v>
      </c>
    </row>
    <row r="279" spans="4:23" ht="18.75" x14ac:dyDescent="0.25">
      <c r="D279" s="27"/>
      <c r="E279" s="44"/>
      <c r="F279" s="87"/>
      <c r="G279" s="83"/>
      <c r="H279" s="27"/>
      <c r="I279" s="27"/>
      <c r="J279" s="27"/>
      <c r="K279" s="17">
        <f t="shared" si="15"/>
        <v>0</v>
      </c>
      <c r="L279" s="88"/>
      <c r="M279" s="72"/>
      <c r="N279" s="72"/>
      <c r="O279" s="90"/>
      <c r="P279" s="72"/>
      <c r="Q279" s="72"/>
      <c r="R279" s="81">
        <f>IF(OR(COUNTA(L279:N279)&gt;=2,COUNTA(O279:Q279)&gt;=2),"ошибка",(IF((AND(COUNTA(L279:N279)=1,L279&gt;0)),L279*60*VLOOKUP(D279,'2Рабочее время'!$A:$L,4,FALSE)*((IF(VLOOKUP(D279,'2Рабочее время'!$A$1:$C$50,2,FALSE)&gt;0,VLOOKUP(D279,'2Рабочее время'!$A$1:$C$50,2,FALSE),VLOOKUP(D279,'2Рабочее время'!$A$1:$C$50,3,FALSE)))),IF((AND(COUNTA(L279:N279)=1,M279&gt;0)),M279*((IF(VLOOKUP(D279,'2Рабочее время'!$A$1:$C$50,2,FALSE)&gt;0,VLOOKUP(D279,'2Рабочее время'!$A$1:$C$50,2,FALSE),VLOOKUP(D279,'2Рабочее время'!$A$1:$C$50,3,FALSE)))),IF((AND(COUNTA(L279:N279)=1,N279&gt;0)),N279*T279*IF(S279=0,0,IF(S279="Количество в месяц",1,IF(S279="Количество в неделю",4.285,IF(S279="Количество в день",IF(VLOOKUP(D279,'2Рабочее время'!$A$1:$C$50,2,FALSE)&gt;0,VLOOKUP(D279,'2Рабочее время'!$A$1:$C$50,2,FALSE),VLOOKUP(D279,'2Рабочее время'!$A$1:$C$50,3,FALSE)))))),0)))+IF((AND(COUNTA(O279:Q279)=1,O279&gt;0)),O279*60*VLOOKUP(D279,'2Рабочее время'!$A:$L,4,FALSE)*((IF(VLOOKUP(D279,'2Рабочее время'!$A$1:$C$50,2,FALSE)&gt;0,VLOOKUP(D279,'2Рабочее время'!$A$1:$C$50,2,FALSE),VLOOKUP(D279,'2Рабочее время'!$A$1:$C$50,3,FALSE)))),IF((AND(COUNTA(L279:N279)=1,M279&gt;0)),M279*((IF(VLOOKUP(D279,'2Рабочее время'!$A$1:$C$50,2,FALSE)&gt;0,VLOOKUP(D279,'2Рабочее время'!$A$1:$C$50,2,FALSE),VLOOKUP(D279,'2Рабочее время'!$A$1:$C$50,3,FALSE)))),IF((AND(COUNTA(O279:Q279)=1,P279&gt;0)),P279*((IF(VLOOKUP(D279,'2Рабочее время'!$A$1:$C$50,2,FALSE)&gt;0,VLOOKUP(D279,'2Рабочее время'!$A$1:$C$50,2,FALSE),VLOOKUP(D279,'2Рабочее время'!$A$1:$C$50,3,FALSE)))),IF((AND(COUNTA(O279:Q279)=1,Q279&gt;0)),Q279*T279*IF(S279=0,0,IF(S279="Количество в месяц",1,IF(S279="Количество в неделю",4.285,IF(S279="Количество в день",IF(VLOOKUP(D279,'2Рабочее время'!$A$1:$C$50,2,FALSE)&gt;0,VLOOKUP(D279,'2Рабочее время'!$A$1:$C$50,2,FALSE),VLOOKUP(D279,'2Рабочее время'!$A$1:$C$50,3,FALSE)))))),0))))))</f>
        <v>0</v>
      </c>
      <c r="S279" s="91"/>
      <c r="T279" s="91"/>
      <c r="U279" s="39">
        <v>1</v>
      </c>
      <c r="V279" s="17">
        <f t="shared" si="14"/>
        <v>0</v>
      </c>
      <c r="W279" s="17">
        <f t="shared" si="16"/>
        <v>0</v>
      </c>
    </row>
    <row r="280" spans="4:23" ht="18.75" x14ac:dyDescent="0.25">
      <c r="D280" s="27"/>
      <c r="E280" s="44"/>
      <c r="F280" s="87"/>
      <c r="G280" s="83"/>
      <c r="H280" s="27"/>
      <c r="I280" s="27"/>
      <c r="J280" s="27"/>
      <c r="K280" s="17">
        <f t="shared" si="15"/>
        <v>0</v>
      </c>
      <c r="L280" s="88"/>
      <c r="M280" s="72"/>
      <c r="N280" s="72"/>
      <c r="O280" s="90"/>
      <c r="P280" s="72"/>
      <c r="Q280" s="72"/>
      <c r="R280" s="81">
        <f>IF(OR(COUNTA(L280:N280)&gt;=2,COUNTA(O280:Q280)&gt;=2),"ошибка",(IF((AND(COUNTA(L280:N280)=1,L280&gt;0)),L280*60*VLOOKUP(D280,'2Рабочее время'!$A:$L,4,FALSE)*((IF(VLOOKUP(D280,'2Рабочее время'!$A$1:$C$50,2,FALSE)&gt;0,VLOOKUP(D280,'2Рабочее время'!$A$1:$C$50,2,FALSE),VLOOKUP(D280,'2Рабочее время'!$A$1:$C$50,3,FALSE)))),IF((AND(COUNTA(L280:N280)=1,M280&gt;0)),M280*((IF(VLOOKUP(D280,'2Рабочее время'!$A$1:$C$50,2,FALSE)&gt;0,VLOOKUP(D280,'2Рабочее время'!$A$1:$C$50,2,FALSE),VLOOKUP(D280,'2Рабочее время'!$A$1:$C$50,3,FALSE)))),IF((AND(COUNTA(L280:N280)=1,N280&gt;0)),N280*T280*IF(S280=0,0,IF(S280="Количество в месяц",1,IF(S280="Количество в неделю",4.285,IF(S280="Количество в день",IF(VLOOKUP(D280,'2Рабочее время'!$A$1:$C$50,2,FALSE)&gt;0,VLOOKUP(D280,'2Рабочее время'!$A$1:$C$50,2,FALSE),VLOOKUP(D280,'2Рабочее время'!$A$1:$C$50,3,FALSE)))))),0)))+IF((AND(COUNTA(O280:Q280)=1,O280&gt;0)),O280*60*VLOOKUP(D280,'2Рабочее время'!$A:$L,4,FALSE)*((IF(VLOOKUP(D280,'2Рабочее время'!$A$1:$C$50,2,FALSE)&gt;0,VLOOKUP(D280,'2Рабочее время'!$A$1:$C$50,2,FALSE),VLOOKUP(D280,'2Рабочее время'!$A$1:$C$50,3,FALSE)))),IF((AND(COUNTA(L280:N280)=1,M280&gt;0)),M280*((IF(VLOOKUP(D280,'2Рабочее время'!$A$1:$C$50,2,FALSE)&gt;0,VLOOKUP(D280,'2Рабочее время'!$A$1:$C$50,2,FALSE),VLOOKUP(D280,'2Рабочее время'!$A$1:$C$50,3,FALSE)))),IF((AND(COUNTA(O280:Q280)=1,P280&gt;0)),P280*((IF(VLOOKUP(D280,'2Рабочее время'!$A$1:$C$50,2,FALSE)&gt;0,VLOOKUP(D280,'2Рабочее время'!$A$1:$C$50,2,FALSE),VLOOKUP(D280,'2Рабочее время'!$A$1:$C$50,3,FALSE)))),IF((AND(COUNTA(O280:Q280)=1,Q280&gt;0)),Q280*T280*IF(S280=0,0,IF(S280="Количество в месяц",1,IF(S280="Количество в неделю",4.285,IF(S280="Количество в день",IF(VLOOKUP(D280,'2Рабочее время'!$A$1:$C$50,2,FALSE)&gt;0,VLOOKUP(D280,'2Рабочее время'!$A$1:$C$50,2,FALSE),VLOOKUP(D280,'2Рабочее время'!$A$1:$C$50,3,FALSE)))))),0))))))</f>
        <v>0</v>
      </c>
      <c r="S280" s="91"/>
      <c r="T280" s="91"/>
      <c r="U280" s="39">
        <v>1</v>
      </c>
      <c r="V280" s="17">
        <f t="shared" si="14"/>
        <v>0</v>
      </c>
      <c r="W280" s="17">
        <f t="shared" si="16"/>
        <v>0</v>
      </c>
    </row>
    <row r="281" spans="4:23" ht="18.75" x14ac:dyDescent="0.25">
      <c r="D281" s="27"/>
      <c r="E281" s="44"/>
      <c r="F281" s="87"/>
      <c r="G281" s="83"/>
      <c r="H281" s="27"/>
      <c r="I281" s="27"/>
      <c r="J281" s="27"/>
      <c r="K281" s="17">
        <f t="shared" si="15"/>
        <v>0</v>
      </c>
      <c r="L281" s="88"/>
      <c r="M281" s="72"/>
      <c r="N281" s="72"/>
      <c r="O281" s="90"/>
      <c r="P281" s="72"/>
      <c r="Q281" s="72"/>
      <c r="R281" s="81">
        <f>IF(OR(COUNTA(L281:N281)&gt;=2,COUNTA(O281:Q281)&gt;=2),"ошибка",(IF((AND(COUNTA(L281:N281)=1,L281&gt;0)),L281*60*VLOOKUP(D281,'2Рабочее время'!$A:$L,4,FALSE)*((IF(VLOOKUP(D281,'2Рабочее время'!$A$1:$C$50,2,FALSE)&gt;0,VLOOKUP(D281,'2Рабочее время'!$A$1:$C$50,2,FALSE),VLOOKUP(D281,'2Рабочее время'!$A$1:$C$50,3,FALSE)))),IF((AND(COUNTA(L281:N281)=1,M281&gt;0)),M281*((IF(VLOOKUP(D281,'2Рабочее время'!$A$1:$C$50,2,FALSE)&gt;0,VLOOKUP(D281,'2Рабочее время'!$A$1:$C$50,2,FALSE),VLOOKUP(D281,'2Рабочее время'!$A$1:$C$50,3,FALSE)))),IF((AND(COUNTA(L281:N281)=1,N281&gt;0)),N281*T281*IF(S281=0,0,IF(S281="Количество в месяц",1,IF(S281="Количество в неделю",4.285,IF(S281="Количество в день",IF(VLOOKUP(D281,'2Рабочее время'!$A$1:$C$50,2,FALSE)&gt;0,VLOOKUP(D281,'2Рабочее время'!$A$1:$C$50,2,FALSE),VLOOKUP(D281,'2Рабочее время'!$A$1:$C$50,3,FALSE)))))),0)))+IF((AND(COUNTA(O281:Q281)=1,O281&gt;0)),O281*60*VLOOKUP(D281,'2Рабочее время'!$A:$L,4,FALSE)*((IF(VLOOKUP(D281,'2Рабочее время'!$A$1:$C$50,2,FALSE)&gt;0,VLOOKUP(D281,'2Рабочее время'!$A$1:$C$50,2,FALSE),VLOOKUP(D281,'2Рабочее время'!$A$1:$C$50,3,FALSE)))),IF((AND(COUNTA(L281:N281)=1,M281&gt;0)),M281*((IF(VLOOKUP(D281,'2Рабочее время'!$A$1:$C$50,2,FALSE)&gt;0,VLOOKUP(D281,'2Рабочее время'!$A$1:$C$50,2,FALSE),VLOOKUP(D281,'2Рабочее время'!$A$1:$C$50,3,FALSE)))),IF((AND(COUNTA(O281:Q281)=1,P281&gt;0)),P281*((IF(VLOOKUP(D281,'2Рабочее время'!$A$1:$C$50,2,FALSE)&gt;0,VLOOKUP(D281,'2Рабочее время'!$A$1:$C$50,2,FALSE),VLOOKUP(D281,'2Рабочее время'!$A$1:$C$50,3,FALSE)))),IF((AND(COUNTA(O281:Q281)=1,Q281&gt;0)),Q281*T281*IF(S281=0,0,IF(S281="Количество в месяц",1,IF(S281="Количество в неделю",4.285,IF(S281="Количество в день",IF(VLOOKUP(D281,'2Рабочее время'!$A$1:$C$50,2,FALSE)&gt;0,VLOOKUP(D281,'2Рабочее время'!$A$1:$C$50,2,FALSE),VLOOKUP(D281,'2Рабочее время'!$A$1:$C$50,3,FALSE)))))),0))))))</f>
        <v>0</v>
      </c>
      <c r="S281" s="91"/>
      <c r="T281" s="91"/>
      <c r="U281" s="39">
        <v>1</v>
      </c>
      <c r="V281" s="17">
        <f t="shared" si="14"/>
        <v>0</v>
      </c>
      <c r="W281" s="17">
        <f t="shared" si="16"/>
        <v>0</v>
      </c>
    </row>
    <row r="282" spans="4:23" ht="18.75" x14ac:dyDescent="0.25">
      <c r="D282" s="27"/>
      <c r="E282" s="44"/>
      <c r="F282" s="87"/>
      <c r="G282" s="83"/>
      <c r="H282" s="27"/>
      <c r="I282" s="27"/>
      <c r="J282" s="27"/>
      <c r="K282" s="17">
        <f t="shared" si="15"/>
        <v>0</v>
      </c>
      <c r="L282" s="88"/>
      <c r="M282" s="72"/>
      <c r="N282" s="72"/>
      <c r="O282" s="90"/>
      <c r="P282" s="72"/>
      <c r="Q282" s="72"/>
      <c r="R282" s="81">
        <f>IF(OR(COUNTA(L282:N282)&gt;=2,COUNTA(O282:Q282)&gt;=2),"ошибка",(IF((AND(COUNTA(L282:N282)=1,L282&gt;0)),L282*60*VLOOKUP(D282,'2Рабочее время'!$A:$L,4,FALSE)*((IF(VLOOKUP(D282,'2Рабочее время'!$A$1:$C$50,2,FALSE)&gt;0,VLOOKUP(D282,'2Рабочее время'!$A$1:$C$50,2,FALSE),VLOOKUP(D282,'2Рабочее время'!$A$1:$C$50,3,FALSE)))),IF((AND(COUNTA(L282:N282)=1,M282&gt;0)),M282*((IF(VLOOKUP(D282,'2Рабочее время'!$A$1:$C$50,2,FALSE)&gt;0,VLOOKUP(D282,'2Рабочее время'!$A$1:$C$50,2,FALSE),VLOOKUP(D282,'2Рабочее время'!$A$1:$C$50,3,FALSE)))),IF((AND(COUNTA(L282:N282)=1,N282&gt;0)),N282*T282*IF(S282=0,0,IF(S282="Количество в месяц",1,IF(S282="Количество в неделю",4.285,IF(S282="Количество в день",IF(VLOOKUP(D282,'2Рабочее время'!$A$1:$C$50,2,FALSE)&gt;0,VLOOKUP(D282,'2Рабочее время'!$A$1:$C$50,2,FALSE),VLOOKUP(D282,'2Рабочее время'!$A$1:$C$50,3,FALSE)))))),0)))+IF((AND(COUNTA(O282:Q282)=1,O282&gt;0)),O282*60*VLOOKUP(D282,'2Рабочее время'!$A:$L,4,FALSE)*((IF(VLOOKUP(D282,'2Рабочее время'!$A$1:$C$50,2,FALSE)&gt;0,VLOOKUP(D282,'2Рабочее время'!$A$1:$C$50,2,FALSE),VLOOKUP(D282,'2Рабочее время'!$A$1:$C$50,3,FALSE)))),IF((AND(COUNTA(L282:N282)=1,M282&gt;0)),M282*((IF(VLOOKUP(D282,'2Рабочее время'!$A$1:$C$50,2,FALSE)&gt;0,VLOOKUP(D282,'2Рабочее время'!$A$1:$C$50,2,FALSE),VLOOKUP(D282,'2Рабочее время'!$A$1:$C$50,3,FALSE)))),IF((AND(COUNTA(O282:Q282)=1,P282&gt;0)),P282*((IF(VLOOKUP(D282,'2Рабочее время'!$A$1:$C$50,2,FALSE)&gt;0,VLOOKUP(D282,'2Рабочее время'!$A$1:$C$50,2,FALSE),VLOOKUP(D282,'2Рабочее время'!$A$1:$C$50,3,FALSE)))),IF((AND(COUNTA(O282:Q282)=1,Q282&gt;0)),Q282*T282*IF(S282=0,0,IF(S282="Количество в месяц",1,IF(S282="Количество в неделю",4.285,IF(S282="Количество в день",IF(VLOOKUP(D282,'2Рабочее время'!$A$1:$C$50,2,FALSE)&gt;0,VLOOKUP(D282,'2Рабочее время'!$A$1:$C$50,2,FALSE),VLOOKUP(D282,'2Рабочее время'!$A$1:$C$50,3,FALSE)))))),0))))))</f>
        <v>0</v>
      </c>
      <c r="S282" s="91"/>
      <c r="T282" s="91"/>
      <c r="U282" s="39">
        <v>1</v>
      </c>
      <c r="V282" s="17">
        <f t="shared" si="14"/>
        <v>0</v>
      </c>
      <c r="W282" s="17">
        <f t="shared" si="16"/>
        <v>0</v>
      </c>
    </row>
    <row r="283" spans="4:23" ht="18.75" x14ac:dyDescent="0.25">
      <c r="D283" s="27"/>
      <c r="E283" s="44"/>
      <c r="F283" s="87"/>
      <c r="G283" s="83"/>
      <c r="H283" s="27"/>
      <c r="I283" s="27"/>
      <c r="J283" s="27"/>
      <c r="K283" s="17">
        <f t="shared" si="15"/>
        <v>0</v>
      </c>
      <c r="L283" s="88"/>
      <c r="M283" s="72"/>
      <c r="N283" s="72"/>
      <c r="O283" s="90"/>
      <c r="P283" s="72"/>
      <c r="Q283" s="72"/>
      <c r="R283" s="81">
        <f>IF(OR(COUNTA(L283:N283)&gt;=2,COUNTA(O283:Q283)&gt;=2),"ошибка",(IF((AND(COUNTA(L283:N283)=1,L283&gt;0)),L283*60*VLOOKUP(D283,'2Рабочее время'!$A:$L,4,FALSE)*((IF(VLOOKUP(D283,'2Рабочее время'!$A$1:$C$50,2,FALSE)&gt;0,VLOOKUP(D283,'2Рабочее время'!$A$1:$C$50,2,FALSE),VLOOKUP(D283,'2Рабочее время'!$A$1:$C$50,3,FALSE)))),IF((AND(COUNTA(L283:N283)=1,M283&gt;0)),M283*((IF(VLOOKUP(D283,'2Рабочее время'!$A$1:$C$50,2,FALSE)&gt;0,VLOOKUP(D283,'2Рабочее время'!$A$1:$C$50,2,FALSE),VLOOKUP(D283,'2Рабочее время'!$A$1:$C$50,3,FALSE)))),IF((AND(COUNTA(L283:N283)=1,N283&gt;0)),N283*T283*IF(S283=0,0,IF(S283="Количество в месяц",1,IF(S283="Количество в неделю",4.285,IF(S283="Количество в день",IF(VLOOKUP(D283,'2Рабочее время'!$A$1:$C$50,2,FALSE)&gt;0,VLOOKUP(D283,'2Рабочее время'!$A$1:$C$50,2,FALSE),VLOOKUP(D283,'2Рабочее время'!$A$1:$C$50,3,FALSE)))))),0)))+IF((AND(COUNTA(O283:Q283)=1,O283&gt;0)),O283*60*VLOOKUP(D283,'2Рабочее время'!$A:$L,4,FALSE)*((IF(VLOOKUP(D283,'2Рабочее время'!$A$1:$C$50,2,FALSE)&gt;0,VLOOKUP(D283,'2Рабочее время'!$A$1:$C$50,2,FALSE),VLOOKUP(D283,'2Рабочее время'!$A$1:$C$50,3,FALSE)))),IF((AND(COUNTA(L283:N283)=1,M283&gt;0)),M283*((IF(VLOOKUP(D283,'2Рабочее время'!$A$1:$C$50,2,FALSE)&gt;0,VLOOKUP(D283,'2Рабочее время'!$A$1:$C$50,2,FALSE),VLOOKUP(D283,'2Рабочее время'!$A$1:$C$50,3,FALSE)))),IF((AND(COUNTA(O283:Q283)=1,P283&gt;0)),P283*((IF(VLOOKUP(D283,'2Рабочее время'!$A$1:$C$50,2,FALSE)&gt;0,VLOOKUP(D283,'2Рабочее время'!$A$1:$C$50,2,FALSE),VLOOKUP(D283,'2Рабочее время'!$A$1:$C$50,3,FALSE)))),IF((AND(COUNTA(O283:Q283)=1,Q283&gt;0)),Q283*T283*IF(S283=0,0,IF(S283="Количество в месяц",1,IF(S283="Количество в неделю",4.285,IF(S283="Количество в день",IF(VLOOKUP(D283,'2Рабочее время'!$A$1:$C$50,2,FALSE)&gt;0,VLOOKUP(D283,'2Рабочее время'!$A$1:$C$50,2,FALSE),VLOOKUP(D283,'2Рабочее время'!$A$1:$C$50,3,FALSE)))))),0))))))</f>
        <v>0</v>
      </c>
      <c r="S283" s="91"/>
      <c r="T283" s="91"/>
      <c r="U283" s="39">
        <v>1</v>
      </c>
      <c r="V283" s="17">
        <f t="shared" si="14"/>
        <v>0</v>
      </c>
      <c r="W283" s="17">
        <f t="shared" si="16"/>
        <v>0</v>
      </c>
    </row>
    <row r="284" spans="4:23" ht="18.75" x14ac:dyDescent="0.25">
      <c r="D284" s="27"/>
      <c r="E284" s="44"/>
      <c r="F284" s="87"/>
      <c r="G284" s="83"/>
      <c r="H284" s="27"/>
      <c r="I284" s="27"/>
      <c r="J284" s="27"/>
      <c r="K284" s="17">
        <f t="shared" si="15"/>
        <v>0</v>
      </c>
      <c r="L284" s="88"/>
      <c r="M284" s="72"/>
      <c r="N284" s="72"/>
      <c r="O284" s="90"/>
      <c r="P284" s="72"/>
      <c r="Q284" s="72"/>
      <c r="R284" s="81">
        <f>IF(OR(COUNTA(L284:N284)&gt;=2,COUNTA(O284:Q284)&gt;=2),"ошибка",(IF((AND(COUNTA(L284:N284)=1,L284&gt;0)),L284*60*VLOOKUP(D284,'2Рабочее время'!$A:$L,4,FALSE)*((IF(VLOOKUP(D284,'2Рабочее время'!$A$1:$C$50,2,FALSE)&gt;0,VLOOKUP(D284,'2Рабочее время'!$A$1:$C$50,2,FALSE),VLOOKUP(D284,'2Рабочее время'!$A$1:$C$50,3,FALSE)))),IF((AND(COUNTA(L284:N284)=1,M284&gt;0)),M284*((IF(VLOOKUP(D284,'2Рабочее время'!$A$1:$C$50,2,FALSE)&gt;0,VLOOKUP(D284,'2Рабочее время'!$A$1:$C$50,2,FALSE),VLOOKUP(D284,'2Рабочее время'!$A$1:$C$50,3,FALSE)))),IF((AND(COUNTA(L284:N284)=1,N284&gt;0)),N284*T284*IF(S284=0,0,IF(S284="Количество в месяц",1,IF(S284="Количество в неделю",4.285,IF(S284="Количество в день",IF(VLOOKUP(D284,'2Рабочее время'!$A$1:$C$50,2,FALSE)&gt;0,VLOOKUP(D284,'2Рабочее время'!$A$1:$C$50,2,FALSE),VLOOKUP(D284,'2Рабочее время'!$A$1:$C$50,3,FALSE)))))),0)))+IF((AND(COUNTA(O284:Q284)=1,O284&gt;0)),O284*60*VLOOKUP(D284,'2Рабочее время'!$A:$L,4,FALSE)*((IF(VLOOKUP(D284,'2Рабочее время'!$A$1:$C$50,2,FALSE)&gt;0,VLOOKUP(D284,'2Рабочее время'!$A$1:$C$50,2,FALSE),VLOOKUP(D284,'2Рабочее время'!$A$1:$C$50,3,FALSE)))),IF((AND(COUNTA(L284:N284)=1,M284&gt;0)),M284*((IF(VLOOKUP(D284,'2Рабочее время'!$A$1:$C$50,2,FALSE)&gt;0,VLOOKUP(D284,'2Рабочее время'!$A$1:$C$50,2,FALSE),VLOOKUP(D284,'2Рабочее время'!$A$1:$C$50,3,FALSE)))),IF((AND(COUNTA(O284:Q284)=1,P284&gt;0)),P284*((IF(VLOOKUP(D284,'2Рабочее время'!$A$1:$C$50,2,FALSE)&gt;0,VLOOKUP(D284,'2Рабочее время'!$A$1:$C$50,2,FALSE),VLOOKUP(D284,'2Рабочее время'!$A$1:$C$50,3,FALSE)))),IF((AND(COUNTA(O284:Q284)=1,Q284&gt;0)),Q284*T284*IF(S284=0,0,IF(S284="Количество в месяц",1,IF(S284="Количество в неделю",4.285,IF(S284="Количество в день",IF(VLOOKUP(D284,'2Рабочее время'!$A$1:$C$50,2,FALSE)&gt;0,VLOOKUP(D284,'2Рабочее время'!$A$1:$C$50,2,FALSE),VLOOKUP(D284,'2Рабочее время'!$A$1:$C$50,3,FALSE)))))),0))))))</f>
        <v>0</v>
      </c>
      <c r="S284" s="91"/>
      <c r="T284" s="91"/>
      <c r="U284" s="39">
        <v>1</v>
      </c>
      <c r="V284" s="17">
        <f t="shared" si="14"/>
        <v>0</v>
      </c>
      <c r="W284" s="17">
        <f t="shared" si="16"/>
        <v>0</v>
      </c>
    </row>
    <row r="285" spans="4:23" ht="18.75" x14ac:dyDescent="0.25">
      <c r="D285" s="27"/>
      <c r="E285" s="44"/>
      <c r="F285" s="87"/>
      <c r="G285" s="83"/>
      <c r="H285" s="27"/>
      <c r="I285" s="27"/>
      <c r="J285" s="27"/>
      <c r="K285" s="17">
        <f t="shared" si="15"/>
        <v>0</v>
      </c>
      <c r="L285" s="88"/>
      <c r="M285" s="72"/>
      <c r="N285" s="72"/>
      <c r="O285" s="90"/>
      <c r="P285" s="72"/>
      <c r="Q285" s="72"/>
      <c r="R285" s="81">
        <f>IF(OR(COUNTA(L285:N285)&gt;=2,COUNTA(O285:Q285)&gt;=2),"ошибка",(IF((AND(COUNTA(L285:N285)=1,L285&gt;0)),L285*60*VLOOKUP(D285,'2Рабочее время'!$A:$L,4,FALSE)*((IF(VLOOKUP(D285,'2Рабочее время'!$A$1:$C$50,2,FALSE)&gt;0,VLOOKUP(D285,'2Рабочее время'!$A$1:$C$50,2,FALSE),VLOOKUP(D285,'2Рабочее время'!$A$1:$C$50,3,FALSE)))),IF((AND(COUNTA(L285:N285)=1,M285&gt;0)),M285*((IF(VLOOKUP(D285,'2Рабочее время'!$A$1:$C$50,2,FALSE)&gt;0,VLOOKUP(D285,'2Рабочее время'!$A$1:$C$50,2,FALSE),VLOOKUP(D285,'2Рабочее время'!$A$1:$C$50,3,FALSE)))),IF((AND(COUNTA(L285:N285)=1,N285&gt;0)),N285*T285*IF(S285=0,0,IF(S285="Количество в месяц",1,IF(S285="Количество в неделю",4.285,IF(S285="Количество в день",IF(VLOOKUP(D285,'2Рабочее время'!$A$1:$C$50,2,FALSE)&gt;0,VLOOKUP(D285,'2Рабочее время'!$A$1:$C$50,2,FALSE),VLOOKUP(D285,'2Рабочее время'!$A$1:$C$50,3,FALSE)))))),0)))+IF((AND(COUNTA(O285:Q285)=1,O285&gt;0)),O285*60*VLOOKUP(D285,'2Рабочее время'!$A:$L,4,FALSE)*((IF(VLOOKUP(D285,'2Рабочее время'!$A$1:$C$50,2,FALSE)&gt;0,VLOOKUP(D285,'2Рабочее время'!$A$1:$C$50,2,FALSE),VLOOKUP(D285,'2Рабочее время'!$A$1:$C$50,3,FALSE)))),IF((AND(COUNTA(L285:N285)=1,M285&gt;0)),M285*((IF(VLOOKUP(D285,'2Рабочее время'!$A$1:$C$50,2,FALSE)&gt;0,VLOOKUP(D285,'2Рабочее время'!$A$1:$C$50,2,FALSE),VLOOKUP(D285,'2Рабочее время'!$A$1:$C$50,3,FALSE)))),IF((AND(COUNTA(O285:Q285)=1,P285&gt;0)),P285*((IF(VLOOKUP(D285,'2Рабочее время'!$A$1:$C$50,2,FALSE)&gt;0,VLOOKUP(D285,'2Рабочее время'!$A$1:$C$50,2,FALSE),VLOOKUP(D285,'2Рабочее время'!$A$1:$C$50,3,FALSE)))),IF((AND(COUNTA(O285:Q285)=1,Q285&gt;0)),Q285*T285*IF(S285=0,0,IF(S285="Количество в месяц",1,IF(S285="Количество в неделю",4.285,IF(S285="Количество в день",IF(VLOOKUP(D285,'2Рабочее время'!$A$1:$C$50,2,FALSE)&gt;0,VLOOKUP(D285,'2Рабочее время'!$A$1:$C$50,2,FALSE),VLOOKUP(D285,'2Рабочее время'!$A$1:$C$50,3,FALSE)))))),0))))))</f>
        <v>0</v>
      </c>
      <c r="S285" s="91"/>
      <c r="T285" s="91"/>
      <c r="U285" s="39">
        <v>1</v>
      </c>
      <c r="V285" s="17">
        <f t="shared" si="14"/>
        <v>0</v>
      </c>
      <c r="W285" s="17">
        <f t="shared" si="16"/>
        <v>0</v>
      </c>
    </row>
    <row r="286" spans="4:23" ht="18.75" x14ac:dyDescent="0.25">
      <c r="D286" s="27"/>
      <c r="E286" s="44"/>
      <c r="F286" s="87"/>
      <c r="G286" s="83"/>
      <c r="H286" s="27"/>
      <c r="I286" s="27"/>
      <c r="J286" s="27"/>
      <c r="K286" s="17">
        <f t="shared" si="15"/>
        <v>0</v>
      </c>
      <c r="L286" s="88"/>
      <c r="M286" s="72"/>
      <c r="N286" s="72"/>
      <c r="O286" s="90"/>
      <c r="P286" s="72"/>
      <c r="Q286" s="72"/>
      <c r="R286" s="81">
        <f>IF(OR(COUNTA(L286:N286)&gt;=2,COUNTA(O286:Q286)&gt;=2),"ошибка",(IF((AND(COUNTA(L286:N286)=1,L286&gt;0)),L286*60*VLOOKUP(D286,'2Рабочее время'!$A:$L,4,FALSE)*((IF(VLOOKUP(D286,'2Рабочее время'!$A$1:$C$50,2,FALSE)&gt;0,VLOOKUP(D286,'2Рабочее время'!$A$1:$C$50,2,FALSE),VLOOKUP(D286,'2Рабочее время'!$A$1:$C$50,3,FALSE)))),IF((AND(COUNTA(L286:N286)=1,M286&gt;0)),M286*((IF(VLOOKUP(D286,'2Рабочее время'!$A$1:$C$50,2,FALSE)&gt;0,VLOOKUP(D286,'2Рабочее время'!$A$1:$C$50,2,FALSE),VLOOKUP(D286,'2Рабочее время'!$A$1:$C$50,3,FALSE)))),IF((AND(COUNTA(L286:N286)=1,N286&gt;0)),N286*T286*IF(S286=0,0,IF(S286="Количество в месяц",1,IF(S286="Количество в неделю",4.285,IF(S286="Количество в день",IF(VLOOKUP(D286,'2Рабочее время'!$A$1:$C$50,2,FALSE)&gt;0,VLOOKUP(D286,'2Рабочее время'!$A$1:$C$50,2,FALSE),VLOOKUP(D286,'2Рабочее время'!$A$1:$C$50,3,FALSE)))))),0)))+IF((AND(COUNTA(O286:Q286)=1,O286&gt;0)),O286*60*VLOOKUP(D286,'2Рабочее время'!$A:$L,4,FALSE)*((IF(VLOOKUP(D286,'2Рабочее время'!$A$1:$C$50,2,FALSE)&gt;0,VLOOKUP(D286,'2Рабочее время'!$A$1:$C$50,2,FALSE),VLOOKUP(D286,'2Рабочее время'!$A$1:$C$50,3,FALSE)))),IF((AND(COUNTA(L286:N286)=1,M286&gt;0)),M286*((IF(VLOOKUP(D286,'2Рабочее время'!$A$1:$C$50,2,FALSE)&gt;0,VLOOKUP(D286,'2Рабочее время'!$A$1:$C$50,2,FALSE),VLOOKUP(D286,'2Рабочее время'!$A$1:$C$50,3,FALSE)))),IF((AND(COUNTA(O286:Q286)=1,P286&gt;0)),P286*((IF(VLOOKUP(D286,'2Рабочее время'!$A$1:$C$50,2,FALSE)&gt;0,VLOOKUP(D286,'2Рабочее время'!$A$1:$C$50,2,FALSE),VLOOKUP(D286,'2Рабочее время'!$A$1:$C$50,3,FALSE)))),IF((AND(COUNTA(O286:Q286)=1,Q286&gt;0)),Q286*T286*IF(S286=0,0,IF(S286="Количество в месяц",1,IF(S286="Количество в неделю",4.285,IF(S286="Количество в день",IF(VLOOKUP(D286,'2Рабочее время'!$A$1:$C$50,2,FALSE)&gt;0,VLOOKUP(D286,'2Рабочее время'!$A$1:$C$50,2,FALSE),VLOOKUP(D286,'2Рабочее время'!$A$1:$C$50,3,FALSE)))))),0))))))</f>
        <v>0</v>
      </c>
      <c r="S286" s="91"/>
      <c r="T286" s="91"/>
      <c r="U286" s="39">
        <v>1</v>
      </c>
      <c r="V286" s="17">
        <f t="shared" si="14"/>
        <v>0</v>
      </c>
      <c r="W286" s="17">
        <f t="shared" si="16"/>
        <v>0</v>
      </c>
    </row>
    <row r="287" spans="4:23" ht="18.75" x14ac:dyDescent="0.25">
      <c r="D287" s="27"/>
      <c r="E287" s="44"/>
      <c r="F287" s="87"/>
      <c r="G287" s="83"/>
      <c r="H287" s="27"/>
      <c r="I287" s="27"/>
      <c r="J287" s="27"/>
      <c r="K287" s="17">
        <f t="shared" si="15"/>
        <v>0</v>
      </c>
      <c r="L287" s="88"/>
      <c r="M287" s="72"/>
      <c r="N287" s="72"/>
      <c r="O287" s="90"/>
      <c r="P287" s="72"/>
      <c r="Q287" s="72"/>
      <c r="R287" s="81">
        <f>IF(OR(COUNTA(L287:N287)&gt;=2,COUNTA(O287:Q287)&gt;=2),"ошибка",(IF((AND(COUNTA(L287:N287)=1,L287&gt;0)),L287*60*VLOOKUP(D287,'2Рабочее время'!$A:$L,4,FALSE)*((IF(VLOOKUP(D287,'2Рабочее время'!$A$1:$C$50,2,FALSE)&gt;0,VLOOKUP(D287,'2Рабочее время'!$A$1:$C$50,2,FALSE),VLOOKUP(D287,'2Рабочее время'!$A$1:$C$50,3,FALSE)))),IF((AND(COUNTA(L287:N287)=1,M287&gt;0)),M287*((IF(VLOOKUP(D287,'2Рабочее время'!$A$1:$C$50,2,FALSE)&gt;0,VLOOKUP(D287,'2Рабочее время'!$A$1:$C$50,2,FALSE),VLOOKUP(D287,'2Рабочее время'!$A$1:$C$50,3,FALSE)))),IF((AND(COUNTA(L287:N287)=1,N287&gt;0)),N287*T287*IF(S287=0,0,IF(S287="Количество в месяц",1,IF(S287="Количество в неделю",4.285,IF(S287="Количество в день",IF(VLOOKUP(D287,'2Рабочее время'!$A$1:$C$50,2,FALSE)&gt;0,VLOOKUP(D287,'2Рабочее время'!$A$1:$C$50,2,FALSE),VLOOKUP(D287,'2Рабочее время'!$A$1:$C$50,3,FALSE)))))),0)))+IF((AND(COUNTA(O287:Q287)=1,O287&gt;0)),O287*60*VLOOKUP(D287,'2Рабочее время'!$A:$L,4,FALSE)*((IF(VLOOKUP(D287,'2Рабочее время'!$A$1:$C$50,2,FALSE)&gt;0,VLOOKUP(D287,'2Рабочее время'!$A$1:$C$50,2,FALSE),VLOOKUP(D287,'2Рабочее время'!$A$1:$C$50,3,FALSE)))),IF((AND(COUNTA(L287:N287)=1,M287&gt;0)),M287*((IF(VLOOKUP(D287,'2Рабочее время'!$A$1:$C$50,2,FALSE)&gt;0,VLOOKUP(D287,'2Рабочее время'!$A$1:$C$50,2,FALSE),VLOOKUP(D287,'2Рабочее время'!$A$1:$C$50,3,FALSE)))),IF((AND(COUNTA(O287:Q287)=1,P287&gt;0)),P287*((IF(VLOOKUP(D287,'2Рабочее время'!$A$1:$C$50,2,FALSE)&gt;0,VLOOKUP(D287,'2Рабочее время'!$A$1:$C$50,2,FALSE),VLOOKUP(D287,'2Рабочее время'!$A$1:$C$50,3,FALSE)))),IF((AND(COUNTA(O287:Q287)=1,Q287&gt;0)),Q287*T287*IF(S287=0,0,IF(S287="Количество в месяц",1,IF(S287="Количество в неделю",4.285,IF(S287="Количество в день",IF(VLOOKUP(D287,'2Рабочее время'!$A$1:$C$50,2,FALSE)&gt;0,VLOOKUP(D287,'2Рабочее время'!$A$1:$C$50,2,FALSE),VLOOKUP(D287,'2Рабочее время'!$A$1:$C$50,3,FALSE)))))),0))))))</f>
        <v>0</v>
      </c>
      <c r="S287" s="91"/>
      <c r="T287" s="91"/>
      <c r="U287" s="39">
        <v>1</v>
      </c>
      <c r="V287" s="17">
        <f t="shared" si="14"/>
        <v>0</v>
      </c>
      <c r="W287" s="17">
        <f t="shared" si="16"/>
        <v>0</v>
      </c>
    </row>
    <row r="288" spans="4:23" ht="18.75" x14ac:dyDescent="0.25">
      <c r="D288" s="27"/>
      <c r="E288" s="44"/>
      <c r="F288" s="87"/>
      <c r="G288" s="83"/>
      <c r="H288" s="27"/>
      <c r="I288" s="27"/>
      <c r="J288" s="27"/>
      <c r="K288" s="17">
        <f t="shared" si="15"/>
        <v>0</v>
      </c>
      <c r="L288" s="88"/>
      <c r="M288" s="72"/>
      <c r="N288" s="72"/>
      <c r="O288" s="90"/>
      <c r="P288" s="72"/>
      <c r="Q288" s="72"/>
      <c r="R288" s="81">
        <f>IF(OR(COUNTA(L288:N288)&gt;=2,COUNTA(O288:Q288)&gt;=2),"ошибка",(IF((AND(COUNTA(L288:N288)=1,L288&gt;0)),L288*60*VLOOKUP(D288,'2Рабочее время'!$A:$L,4,FALSE)*((IF(VLOOKUP(D288,'2Рабочее время'!$A$1:$C$50,2,FALSE)&gt;0,VLOOKUP(D288,'2Рабочее время'!$A$1:$C$50,2,FALSE),VLOOKUP(D288,'2Рабочее время'!$A$1:$C$50,3,FALSE)))),IF((AND(COUNTA(L288:N288)=1,M288&gt;0)),M288*((IF(VLOOKUP(D288,'2Рабочее время'!$A$1:$C$50,2,FALSE)&gt;0,VLOOKUP(D288,'2Рабочее время'!$A$1:$C$50,2,FALSE),VLOOKUP(D288,'2Рабочее время'!$A$1:$C$50,3,FALSE)))),IF((AND(COUNTA(L288:N288)=1,N288&gt;0)),N288*T288*IF(S288=0,0,IF(S288="Количество в месяц",1,IF(S288="Количество в неделю",4.285,IF(S288="Количество в день",IF(VLOOKUP(D288,'2Рабочее время'!$A$1:$C$50,2,FALSE)&gt;0,VLOOKUP(D288,'2Рабочее время'!$A$1:$C$50,2,FALSE),VLOOKUP(D288,'2Рабочее время'!$A$1:$C$50,3,FALSE)))))),0)))+IF((AND(COUNTA(O288:Q288)=1,O288&gt;0)),O288*60*VLOOKUP(D288,'2Рабочее время'!$A:$L,4,FALSE)*((IF(VLOOKUP(D288,'2Рабочее время'!$A$1:$C$50,2,FALSE)&gt;0,VLOOKUP(D288,'2Рабочее время'!$A$1:$C$50,2,FALSE),VLOOKUP(D288,'2Рабочее время'!$A$1:$C$50,3,FALSE)))),IF((AND(COUNTA(L288:N288)=1,M288&gt;0)),M288*((IF(VLOOKUP(D288,'2Рабочее время'!$A$1:$C$50,2,FALSE)&gt;0,VLOOKUP(D288,'2Рабочее время'!$A$1:$C$50,2,FALSE),VLOOKUP(D288,'2Рабочее время'!$A$1:$C$50,3,FALSE)))),IF((AND(COUNTA(O288:Q288)=1,P288&gt;0)),P288*((IF(VLOOKUP(D288,'2Рабочее время'!$A$1:$C$50,2,FALSE)&gt;0,VLOOKUP(D288,'2Рабочее время'!$A$1:$C$50,2,FALSE),VLOOKUP(D288,'2Рабочее время'!$A$1:$C$50,3,FALSE)))),IF((AND(COUNTA(O288:Q288)=1,Q288&gt;0)),Q288*T288*IF(S288=0,0,IF(S288="Количество в месяц",1,IF(S288="Количество в неделю",4.285,IF(S288="Количество в день",IF(VLOOKUP(D288,'2Рабочее время'!$A$1:$C$50,2,FALSE)&gt;0,VLOOKUP(D288,'2Рабочее время'!$A$1:$C$50,2,FALSE),VLOOKUP(D288,'2Рабочее время'!$A$1:$C$50,3,FALSE)))))),0))))))</f>
        <v>0</v>
      </c>
      <c r="S288" s="91"/>
      <c r="T288" s="91"/>
      <c r="U288" s="39">
        <v>1</v>
      </c>
      <c r="V288" s="17">
        <f t="shared" si="14"/>
        <v>0</v>
      </c>
      <c r="W288" s="17">
        <f t="shared" si="16"/>
        <v>0</v>
      </c>
    </row>
    <row r="289" spans="4:23" ht="18.75" x14ac:dyDescent="0.25">
      <c r="D289" s="27"/>
      <c r="E289" s="44"/>
      <c r="F289" s="87"/>
      <c r="G289" s="83"/>
      <c r="H289" s="27"/>
      <c r="I289" s="27"/>
      <c r="J289" s="27"/>
      <c r="K289" s="17">
        <f t="shared" si="15"/>
        <v>0</v>
      </c>
      <c r="L289" s="88"/>
      <c r="M289" s="72"/>
      <c r="N289" s="72"/>
      <c r="O289" s="90"/>
      <c r="P289" s="72"/>
      <c r="Q289" s="72"/>
      <c r="R289" s="81">
        <f>IF(OR(COUNTA(L289:N289)&gt;=2,COUNTA(O289:Q289)&gt;=2),"ошибка",(IF((AND(COUNTA(L289:N289)=1,L289&gt;0)),L289*60*VLOOKUP(D289,'2Рабочее время'!$A:$L,4,FALSE)*((IF(VLOOKUP(D289,'2Рабочее время'!$A$1:$C$50,2,FALSE)&gt;0,VLOOKUP(D289,'2Рабочее время'!$A$1:$C$50,2,FALSE),VLOOKUP(D289,'2Рабочее время'!$A$1:$C$50,3,FALSE)))),IF((AND(COUNTA(L289:N289)=1,M289&gt;0)),M289*((IF(VLOOKUP(D289,'2Рабочее время'!$A$1:$C$50,2,FALSE)&gt;0,VLOOKUP(D289,'2Рабочее время'!$A$1:$C$50,2,FALSE),VLOOKUP(D289,'2Рабочее время'!$A$1:$C$50,3,FALSE)))),IF((AND(COUNTA(L289:N289)=1,N289&gt;0)),N289*T289*IF(S289=0,0,IF(S289="Количество в месяц",1,IF(S289="Количество в неделю",4.285,IF(S289="Количество в день",IF(VLOOKUP(D289,'2Рабочее время'!$A$1:$C$50,2,FALSE)&gt;0,VLOOKUP(D289,'2Рабочее время'!$A$1:$C$50,2,FALSE),VLOOKUP(D289,'2Рабочее время'!$A$1:$C$50,3,FALSE)))))),0)))+IF((AND(COUNTA(O289:Q289)=1,O289&gt;0)),O289*60*VLOOKUP(D289,'2Рабочее время'!$A:$L,4,FALSE)*((IF(VLOOKUP(D289,'2Рабочее время'!$A$1:$C$50,2,FALSE)&gt;0,VLOOKUP(D289,'2Рабочее время'!$A$1:$C$50,2,FALSE),VLOOKUP(D289,'2Рабочее время'!$A$1:$C$50,3,FALSE)))),IF((AND(COUNTA(L289:N289)=1,M289&gt;0)),M289*((IF(VLOOKUP(D289,'2Рабочее время'!$A$1:$C$50,2,FALSE)&gt;0,VLOOKUP(D289,'2Рабочее время'!$A$1:$C$50,2,FALSE),VLOOKUP(D289,'2Рабочее время'!$A$1:$C$50,3,FALSE)))),IF((AND(COUNTA(O289:Q289)=1,P289&gt;0)),P289*((IF(VLOOKUP(D289,'2Рабочее время'!$A$1:$C$50,2,FALSE)&gt;0,VLOOKUP(D289,'2Рабочее время'!$A$1:$C$50,2,FALSE),VLOOKUP(D289,'2Рабочее время'!$A$1:$C$50,3,FALSE)))),IF((AND(COUNTA(O289:Q289)=1,Q289&gt;0)),Q289*T289*IF(S289=0,0,IF(S289="Количество в месяц",1,IF(S289="Количество в неделю",4.285,IF(S289="Количество в день",IF(VLOOKUP(D289,'2Рабочее время'!$A$1:$C$50,2,FALSE)&gt;0,VLOOKUP(D289,'2Рабочее время'!$A$1:$C$50,2,FALSE),VLOOKUP(D289,'2Рабочее время'!$A$1:$C$50,3,FALSE)))))),0))))))</f>
        <v>0</v>
      </c>
      <c r="S289" s="91"/>
      <c r="T289" s="91"/>
      <c r="U289" s="39">
        <v>1</v>
      </c>
      <c r="V289" s="17">
        <f t="shared" si="14"/>
        <v>0</v>
      </c>
      <c r="W289" s="17">
        <f t="shared" si="16"/>
        <v>0</v>
      </c>
    </row>
    <row r="290" spans="4:23" ht="18.75" x14ac:dyDescent="0.25">
      <c r="D290" s="27"/>
      <c r="E290" s="44"/>
      <c r="F290" s="87"/>
      <c r="G290" s="83"/>
      <c r="H290" s="27"/>
      <c r="I290" s="27"/>
      <c r="J290" s="27"/>
      <c r="K290" s="17">
        <f t="shared" si="15"/>
        <v>0</v>
      </c>
      <c r="L290" s="88"/>
      <c r="M290" s="72"/>
      <c r="N290" s="72"/>
      <c r="O290" s="90"/>
      <c r="P290" s="72"/>
      <c r="Q290" s="72"/>
      <c r="R290" s="81">
        <f>IF(OR(COUNTA(L290:N290)&gt;=2,COUNTA(O290:Q290)&gt;=2),"ошибка",(IF((AND(COUNTA(L290:N290)=1,L290&gt;0)),L290*60*VLOOKUP(D290,'2Рабочее время'!$A:$L,4,FALSE)*((IF(VLOOKUP(D290,'2Рабочее время'!$A$1:$C$50,2,FALSE)&gt;0,VLOOKUP(D290,'2Рабочее время'!$A$1:$C$50,2,FALSE),VLOOKUP(D290,'2Рабочее время'!$A$1:$C$50,3,FALSE)))),IF((AND(COUNTA(L290:N290)=1,M290&gt;0)),M290*((IF(VLOOKUP(D290,'2Рабочее время'!$A$1:$C$50,2,FALSE)&gt;0,VLOOKUP(D290,'2Рабочее время'!$A$1:$C$50,2,FALSE),VLOOKUP(D290,'2Рабочее время'!$A$1:$C$50,3,FALSE)))),IF((AND(COUNTA(L290:N290)=1,N290&gt;0)),N290*T290*IF(S290=0,0,IF(S290="Количество в месяц",1,IF(S290="Количество в неделю",4.285,IF(S290="Количество в день",IF(VLOOKUP(D290,'2Рабочее время'!$A$1:$C$50,2,FALSE)&gt;0,VLOOKUP(D290,'2Рабочее время'!$A$1:$C$50,2,FALSE),VLOOKUP(D290,'2Рабочее время'!$A$1:$C$50,3,FALSE)))))),0)))+IF((AND(COUNTA(O290:Q290)=1,O290&gt;0)),O290*60*VLOOKUP(D290,'2Рабочее время'!$A:$L,4,FALSE)*((IF(VLOOKUP(D290,'2Рабочее время'!$A$1:$C$50,2,FALSE)&gt;0,VLOOKUP(D290,'2Рабочее время'!$A$1:$C$50,2,FALSE),VLOOKUP(D290,'2Рабочее время'!$A$1:$C$50,3,FALSE)))),IF((AND(COUNTA(L290:N290)=1,M290&gt;0)),M290*((IF(VLOOKUP(D290,'2Рабочее время'!$A$1:$C$50,2,FALSE)&gt;0,VLOOKUP(D290,'2Рабочее время'!$A$1:$C$50,2,FALSE),VLOOKUP(D290,'2Рабочее время'!$A$1:$C$50,3,FALSE)))),IF((AND(COUNTA(O290:Q290)=1,P290&gt;0)),P290*((IF(VLOOKUP(D290,'2Рабочее время'!$A$1:$C$50,2,FALSE)&gt;0,VLOOKUP(D290,'2Рабочее время'!$A$1:$C$50,2,FALSE),VLOOKUP(D290,'2Рабочее время'!$A$1:$C$50,3,FALSE)))),IF((AND(COUNTA(O290:Q290)=1,Q290&gt;0)),Q290*T290*IF(S290=0,0,IF(S290="Количество в месяц",1,IF(S290="Количество в неделю",4.285,IF(S290="Количество в день",IF(VLOOKUP(D290,'2Рабочее время'!$A$1:$C$50,2,FALSE)&gt;0,VLOOKUP(D290,'2Рабочее время'!$A$1:$C$50,2,FALSE),VLOOKUP(D290,'2Рабочее время'!$A$1:$C$50,3,FALSE)))))),0))))))</f>
        <v>0</v>
      </c>
      <c r="S290" s="91"/>
      <c r="T290" s="91"/>
      <c r="U290" s="39">
        <v>1</v>
      </c>
      <c r="V290" s="17">
        <f t="shared" si="14"/>
        <v>0</v>
      </c>
      <c r="W290" s="17">
        <f t="shared" si="16"/>
        <v>0</v>
      </c>
    </row>
    <row r="291" spans="4:23" ht="18.75" x14ac:dyDescent="0.25">
      <c r="D291" s="27"/>
      <c r="E291" s="44"/>
      <c r="F291" s="87"/>
      <c r="G291" s="83"/>
      <c r="H291" s="27"/>
      <c r="I291" s="27"/>
      <c r="J291" s="27"/>
      <c r="K291" s="17">
        <f t="shared" si="15"/>
        <v>0</v>
      </c>
      <c r="L291" s="88"/>
      <c r="M291" s="72"/>
      <c r="N291" s="72"/>
      <c r="O291" s="90"/>
      <c r="P291" s="72"/>
      <c r="Q291" s="72"/>
      <c r="R291" s="81">
        <f>IF(OR(COUNTA(L291:N291)&gt;=2,COUNTA(O291:Q291)&gt;=2),"ошибка",(IF((AND(COUNTA(L291:N291)=1,L291&gt;0)),L291*60*VLOOKUP(D291,'2Рабочее время'!$A:$L,4,FALSE)*((IF(VLOOKUP(D291,'2Рабочее время'!$A$1:$C$50,2,FALSE)&gt;0,VLOOKUP(D291,'2Рабочее время'!$A$1:$C$50,2,FALSE),VLOOKUP(D291,'2Рабочее время'!$A$1:$C$50,3,FALSE)))),IF((AND(COUNTA(L291:N291)=1,M291&gt;0)),M291*((IF(VLOOKUP(D291,'2Рабочее время'!$A$1:$C$50,2,FALSE)&gt;0,VLOOKUP(D291,'2Рабочее время'!$A$1:$C$50,2,FALSE),VLOOKUP(D291,'2Рабочее время'!$A$1:$C$50,3,FALSE)))),IF((AND(COUNTA(L291:N291)=1,N291&gt;0)),N291*T291*IF(S291=0,0,IF(S291="Количество в месяц",1,IF(S291="Количество в неделю",4.285,IF(S291="Количество в день",IF(VLOOKUP(D291,'2Рабочее время'!$A$1:$C$50,2,FALSE)&gt;0,VLOOKUP(D291,'2Рабочее время'!$A$1:$C$50,2,FALSE),VLOOKUP(D291,'2Рабочее время'!$A$1:$C$50,3,FALSE)))))),0)))+IF((AND(COUNTA(O291:Q291)=1,O291&gt;0)),O291*60*VLOOKUP(D291,'2Рабочее время'!$A:$L,4,FALSE)*((IF(VLOOKUP(D291,'2Рабочее время'!$A$1:$C$50,2,FALSE)&gt;0,VLOOKUP(D291,'2Рабочее время'!$A$1:$C$50,2,FALSE),VLOOKUP(D291,'2Рабочее время'!$A$1:$C$50,3,FALSE)))),IF((AND(COUNTA(L291:N291)=1,M291&gt;0)),M291*((IF(VLOOKUP(D291,'2Рабочее время'!$A$1:$C$50,2,FALSE)&gt;0,VLOOKUP(D291,'2Рабочее время'!$A$1:$C$50,2,FALSE),VLOOKUP(D291,'2Рабочее время'!$A$1:$C$50,3,FALSE)))),IF((AND(COUNTA(O291:Q291)=1,P291&gt;0)),P291*((IF(VLOOKUP(D291,'2Рабочее время'!$A$1:$C$50,2,FALSE)&gt;0,VLOOKUP(D291,'2Рабочее время'!$A$1:$C$50,2,FALSE),VLOOKUP(D291,'2Рабочее время'!$A$1:$C$50,3,FALSE)))),IF((AND(COUNTA(O291:Q291)=1,Q291&gt;0)),Q291*T291*IF(S291=0,0,IF(S291="Количество в месяц",1,IF(S291="Количество в неделю",4.285,IF(S291="Количество в день",IF(VLOOKUP(D291,'2Рабочее время'!$A$1:$C$50,2,FALSE)&gt;0,VLOOKUP(D291,'2Рабочее время'!$A$1:$C$50,2,FALSE),VLOOKUP(D291,'2Рабочее время'!$A$1:$C$50,3,FALSE)))))),0))))))</f>
        <v>0</v>
      </c>
      <c r="S291" s="91"/>
      <c r="T291" s="91"/>
      <c r="U291" s="39">
        <v>1</v>
      </c>
      <c r="V291" s="17">
        <f t="shared" si="14"/>
        <v>0</v>
      </c>
      <c r="W291" s="17">
        <f t="shared" si="16"/>
        <v>0</v>
      </c>
    </row>
    <row r="292" spans="4:23" ht="18.75" x14ac:dyDescent="0.25">
      <c r="D292" s="27"/>
      <c r="E292" s="44"/>
      <c r="F292" s="87"/>
      <c r="G292" s="83"/>
      <c r="H292" s="27"/>
      <c r="I292" s="27"/>
      <c r="J292" s="27"/>
      <c r="K292" s="17">
        <f t="shared" si="15"/>
        <v>0</v>
      </c>
      <c r="L292" s="88"/>
      <c r="M292" s="72"/>
      <c r="N292" s="72"/>
      <c r="O292" s="90"/>
      <c r="P292" s="72"/>
      <c r="Q292" s="72"/>
      <c r="R292" s="81">
        <f>IF(OR(COUNTA(L292:N292)&gt;=2,COUNTA(O292:Q292)&gt;=2),"ошибка",(IF((AND(COUNTA(L292:N292)=1,L292&gt;0)),L292*60*VLOOKUP(D292,'2Рабочее время'!$A:$L,4,FALSE)*((IF(VLOOKUP(D292,'2Рабочее время'!$A$1:$C$50,2,FALSE)&gt;0,VLOOKUP(D292,'2Рабочее время'!$A$1:$C$50,2,FALSE),VLOOKUP(D292,'2Рабочее время'!$A$1:$C$50,3,FALSE)))),IF((AND(COUNTA(L292:N292)=1,M292&gt;0)),M292*((IF(VLOOKUP(D292,'2Рабочее время'!$A$1:$C$50,2,FALSE)&gt;0,VLOOKUP(D292,'2Рабочее время'!$A$1:$C$50,2,FALSE),VLOOKUP(D292,'2Рабочее время'!$A$1:$C$50,3,FALSE)))),IF((AND(COUNTA(L292:N292)=1,N292&gt;0)),N292*T292*IF(S292=0,0,IF(S292="Количество в месяц",1,IF(S292="Количество в неделю",4.285,IF(S292="Количество в день",IF(VLOOKUP(D292,'2Рабочее время'!$A$1:$C$50,2,FALSE)&gt;0,VLOOKUP(D292,'2Рабочее время'!$A$1:$C$50,2,FALSE),VLOOKUP(D292,'2Рабочее время'!$A$1:$C$50,3,FALSE)))))),0)))+IF((AND(COUNTA(O292:Q292)=1,O292&gt;0)),O292*60*VLOOKUP(D292,'2Рабочее время'!$A:$L,4,FALSE)*((IF(VLOOKUP(D292,'2Рабочее время'!$A$1:$C$50,2,FALSE)&gt;0,VLOOKUP(D292,'2Рабочее время'!$A$1:$C$50,2,FALSE),VLOOKUP(D292,'2Рабочее время'!$A$1:$C$50,3,FALSE)))),IF((AND(COUNTA(L292:N292)=1,M292&gt;0)),M292*((IF(VLOOKUP(D292,'2Рабочее время'!$A$1:$C$50,2,FALSE)&gt;0,VLOOKUP(D292,'2Рабочее время'!$A$1:$C$50,2,FALSE),VLOOKUP(D292,'2Рабочее время'!$A$1:$C$50,3,FALSE)))),IF((AND(COUNTA(O292:Q292)=1,P292&gt;0)),P292*((IF(VLOOKUP(D292,'2Рабочее время'!$A$1:$C$50,2,FALSE)&gt;0,VLOOKUP(D292,'2Рабочее время'!$A$1:$C$50,2,FALSE),VLOOKUP(D292,'2Рабочее время'!$A$1:$C$50,3,FALSE)))),IF((AND(COUNTA(O292:Q292)=1,Q292&gt;0)),Q292*T292*IF(S292=0,0,IF(S292="Количество в месяц",1,IF(S292="Количество в неделю",4.285,IF(S292="Количество в день",IF(VLOOKUP(D292,'2Рабочее время'!$A$1:$C$50,2,FALSE)&gt;0,VLOOKUP(D292,'2Рабочее время'!$A$1:$C$50,2,FALSE),VLOOKUP(D292,'2Рабочее время'!$A$1:$C$50,3,FALSE)))))),0))))))</f>
        <v>0</v>
      </c>
      <c r="S292" s="91"/>
      <c r="T292" s="91"/>
      <c r="U292" s="39">
        <v>1</v>
      </c>
      <c r="V292" s="17">
        <f t="shared" si="14"/>
        <v>0</v>
      </c>
      <c r="W292" s="17">
        <f t="shared" si="16"/>
        <v>0</v>
      </c>
    </row>
    <row r="293" spans="4:23" ht="18.75" x14ac:dyDescent="0.25">
      <c r="D293" s="27"/>
      <c r="E293" s="44"/>
      <c r="F293" s="87"/>
      <c r="G293" s="83"/>
      <c r="H293" s="27"/>
      <c r="I293" s="27"/>
      <c r="J293" s="27"/>
      <c r="K293" s="17">
        <f t="shared" si="15"/>
        <v>0</v>
      </c>
      <c r="L293" s="88"/>
      <c r="M293" s="72"/>
      <c r="N293" s="72"/>
      <c r="O293" s="90"/>
      <c r="P293" s="72"/>
      <c r="Q293" s="72"/>
      <c r="R293" s="81">
        <f>IF(OR(COUNTA(L293:N293)&gt;=2,COUNTA(O293:Q293)&gt;=2),"ошибка",(IF((AND(COUNTA(L293:N293)=1,L293&gt;0)),L293*60*VLOOKUP(D293,'2Рабочее время'!$A:$L,4,FALSE)*((IF(VLOOKUP(D293,'2Рабочее время'!$A$1:$C$50,2,FALSE)&gt;0,VLOOKUP(D293,'2Рабочее время'!$A$1:$C$50,2,FALSE),VLOOKUP(D293,'2Рабочее время'!$A$1:$C$50,3,FALSE)))),IF((AND(COUNTA(L293:N293)=1,M293&gt;0)),M293*((IF(VLOOKUP(D293,'2Рабочее время'!$A$1:$C$50,2,FALSE)&gt;0,VLOOKUP(D293,'2Рабочее время'!$A$1:$C$50,2,FALSE),VLOOKUP(D293,'2Рабочее время'!$A$1:$C$50,3,FALSE)))),IF((AND(COUNTA(L293:N293)=1,N293&gt;0)),N293*T293*IF(S293=0,0,IF(S293="Количество в месяц",1,IF(S293="Количество в неделю",4.285,IF(S293="Количество в день",IF(VLOOKUP(D293,'2Рабочее время'!$A$1:$C$50,2,FALSE)&gt;0,VLOOKUP(D293,'2Рабочее время'!$A$1:$C$50,2,FALSE),VLOOKUP(D293,'2Рабочее время'!$A$1:$C$50,3,FALSE)))))),0)))+IF((AND(COUNTA(O293:Q293)=1,O293&gt;0)),O293*60*VLOOKUP(D293,'2Рабочее время'!$A:$L,4,FALSE)*((IF(VLOOKUP(D293,'2Рабочее время'!$A$1:$C$50,2,FALSE)&gt;0,VLOOKUP(D293,'2Рабочее время'!$A$1:$C$50,2,FALSE),VLOOKUP(D293,'2Рабочее время'!$A$1:$C$50,3,FALSE)))),IF((AND(COUNTA(L293:N293)=1,M293&gt;0)),M293*((IF(VLOOKUP(D293,'2Рабочее время'!$A$1:$C$50,2,FALSE)&gt;0,VLOOKUP(D293,'2Рабочее время'!$A$1:$C$50,2,FALSE),VLOOKUP(D293,'2Рабочее время'!$A$1:$C$50,3,FALSE)))),IF((AND(COUNTA(O293:Q293)=1,P293&gt;0)),P293*((IF(VLOOKUP(D293,'2Рабочее время'!$A$1:$C$50,2,FALSE)&gt;0,VLOOKUP(D293,'2Рабочее время'!$A$1:$C$50,2,FALSE),VLOOKUP(D293,'2Рабочее время'!$A$1:$C$50,3,FALSE)))),IF((AND(COUNTA(O293:Q293)=1,Q293&gt;0)),Q293*T293*IF(S293=0,0,IF(S293="Количество в месяц",1,IF(S293="Количество в неделю",4.285,IF(S293="Количество в день",IF(VLOOKUP(D293,'2Рабочее время'!$A$1:$C$50,2,FALSE)&gt;0,VLOOKUP(D293,'2Рабочее время'!$A$1:$C$50,2,FALSE),VLOOKUP(D293,'2Рабочее время'!$A$1:$C$50,3,FALSE)))))),0))))))</f>
        <v>0</v>
      </c>
      <c r="S293" s="91"/>
      <c r="T293" s="91"/>
      <c r="U293" s="39">
        <v>1</v>
      </c>
      <c r="V293" s="17">
        <f t="shared" si="14"/>
        <v>0</v>
      </c>
      <c r="W293" s="17">
        <f t="shared" si="16"/>
        <v>0</v>
      </c>
    </row>
    <row r="294" spans="4:23" ht="18.75" x14ac:dyDescent="0.25">
      <c r="D294" s="27"/>
      <c r="E294" s="44"/>
      <c r="F294" s="87"/>
      <c r="G294" s="83"/>
      <c r="H294" s="27"/>
      <c r="I294" s="27"/>
      <c r="J294" s="27"/>
      <c r="K294" s="17">
        <f t="shared" si="15"/>
        <v>0</v>
      </c>
      <c r="L294" s="88"/>
      <c r="M294" s="72"/>
      <c r="N294" s="72"/>
      <c r="O294" s="90"/>
      <c r="P294" s="72"/>
      <c r="Q294" s="72"/>
      <c r="R294" s="81">
        <f>IF(OR(COUNTA(L294:N294)&gt;=2,COUNTA(O294:Q294)&gt;=2),"ошибка",(IF((AND(COUNTA(L294:N294)=1,L294&gt;0)),L294*60*VLOOKUP(D294,'2Рабочее время'!$A:$L,4,FALSE)*((IF(VLOOKUP(D294,'2Рабочее время'!$A$1:$C$50,2,FALSE)&gt;0,VLOOKUP(D294,'2Рабочее время'!$A$1:$C$50,2,FALSE),VLOOKUP(D294,'2Рабочее время'!$A$1:$C$50,3,FALSE)))),IF((AND(COUNTA(L294:N294)=1,M294&gt;0)),M294*((IF(VLOOKUP(D294,'2Рабочее время'!$A$1:$C$50,2,FALSE)&gt;0,VLOOKUP(D294,'2Рабочее время'!$A$1:$C$50,2,FALSE),VLOOKUP(D294,'2Рабочее время'!$A$1:$C$50,3,FALSE)))),IF((AND(COUNTA(L294:N294)=1,N294&gt;0)),N294*T294*IF(S294=0,0,IF(S294="Количество в месяц",1,IF(S294="Количество в неделю",4.285,IF(S294="Количество в день",IF(VLOOKUP(D294,'2Рабочее время'!$A$1:$C$50,2,FALSE)&gt;0,VLOOKUP(D294,'2Рабочее время'!$A$1:$C$50,2,FALSE),VLOOKUP(D294,'2Рабочее время'!$A$1:$C$50,3,FALSE)))))),0)))+IF((AND(COUNTA(O294:Q294)=1,O294&gt;0)),O294*60*VLOOKUP(D294,'2Рабочее время'!$A:$L,4,FALSE)*((IF(VLOOKUP(D294,'2Рабочее время'!$A$1:$C$50,2,FALSE)&gt;0,VLOOKUP(D294,'2Рабочее время'!$A$1:$C$50,2,FALSE),VLOOKUP(D294,'2Рабочее время'!$A$1:$C$50,3,FALSE)))),IF((AND(COUNTA(L294:N294)=1,M294&gt;0)),M294*((IF(VLOOKUP(D294,'2Рабочее время'!$A$1:$C$50,2,FALSE)&gt;0,VLOOKUP(D294,'2Рабочее время'!$A$1:$C$50,2,FALSE),VLOOKUP(D294,'2Рабочее время'!$A$1:$C$50,3,FALSE)))),IF((AND(COUNTA(O294:Q294)=1,P294&gt;0)),P294*((IF(VLOOKUP(D294,'2Рабочее время'!$A$1:$C$50,2,FALSE)&gt;0,VLOOKUP(D294,'2Рабочее время'!$A$1:$C$50,2,FALSE),VLOOKUP(D294,'2Рабочее время'!$A$1:$C$50,3,FALSE)))),IF((AND(COUNTA(O294:Q294)=1,Q294&gt;0)),Q294*T294*IF(S294=0,0,IF(S294="Количество в месяц",1,IF(S294="Количество в неделю",4.285,IF(S294="Количество в день",IF(VLOOKUP(D294,'2Рабочее время'!$A$1:$C$50,2,FALSE)&gt;0,VLOOKUP(D294,'2Рабочее время'!$A$1:$C$50,2,FALSE),VLOOKUP(D294,'2Рабочее время'!$A$1:$C$50,3,FALSE)))))),0))))))</f>
        <v>0</v>
      </c>
      <c r="S294" s="91"/>
      <c r="T294" s="91"/>
      <c r="U294" s="39">
        <v>1</v>
      </c>
      <c r="V294" s="17">
        <f t="shared" si="14"/>
        <v>0</v>
      </c>
      <c r="W294" s="17">
        <f t="shared" si="16"/>
        <v>0</v>
      </c>
    </row>
    <row r="295" spans="4:23" ht="18.75" x14ac:dyDescent="0.25">
      <c r="D295" s="27"/>
      <c r="E295" s="44"/>
      <c r="F295" s="87"/>
      <c r="G295" s="83"/>
      <c r="H295" s="27"/>
      <c r="I295" s="27"/>
      <c r="J295" s="27"/>
      <c r="K295" s="17">
        <f t="shared" si="15"/>
        <v>0</v>
      </c>
      <c r="L295" s="88"/>
      <c r="M295" s="72"/>
      <c r="N295" s="72"/>
      <c r="O295" s="90"/>
      <c r="P295" s="72"/>
      <c r="Q295" s="72"/>
      <c r="R295" s="81">
        <f>IF(OR(COUNTA(L295:N295)&gt;=2,COUNTA(O295:Q295)&gt;=2),"ошибка",(IF((AND(COUNTA(L295:N295)=1,L295&gt;0)),L295*60*VLOOKUP(D295,'2Рабочее время'!$A:$L,4,FALSE)*((IF(VLOOKUP(D295,'2Рабочее время'!$A$1:$C$50,2,FALSE)&gt;0,VLOOKUP(D295,'2Рабочее время'!$A$1:$C$50,2,FALSE),VLOOKUP(D295,'2Рабочее время'!$A$1:$C$50,3,FALSE)))),IF((AND(COUNTA(L295:N295)=1,M295&gt;0)),M295*((IF(VLOOKUP(D295,'2Рабочее время'!$A$1:$C$50,2,FALSE)&gt;0,VLOOKUP(D295,'2Рабочее время'!$A$1:$C$50,2,FALSE),VLOOKUP(D295,'2Рабочее время'!$A$1:$C$50,3,FALSE)))),IF((AND(COUNTA(L295:N295)=1,N295&gt;0)),N295*T295*IF(S295=0,0,IF(S295="Количество в месяц",1,IF(S295="Количество в неделю",4.285,IF(S295="Количество в день",IF(VLOOKUP(D295,'2Рабочее время'!$A$1:$C$50,2,FALSE)&gt;0,VLOOKUP(D295,'2Рабочее время'!$A$1:$C$50,2,FALSE),VLOOKUP(D295,'2Рабочее время'!$A$1:$C$50,3,FALSE)))))),0)))+IF((AND(COUNTA(O295:Q295)=1,O295&gt;0)),O295*60*VLOOKUP(D295,'2Рабочее время'!$A:$L,4,FALSE)*((IF(VLOOKUP(D295,'2Рабочее время'!$A$1:$C$50,2,FALSE)&gt;0,VLOOKUP(D295,'2Рабочее время'!$A$1:$C$50,2,FALSE),VLOOKUP(D295,'2Рабочее время'!$A$1:$C$50,3,FALSE)))),IF((AND(COUNTA(L295:N295)=1,M295&gt;0)),M295*((IF(VLOOKUP(D295,'2Рабочее время'!$A$1:$C$50,2,FALSE)&gt;0,VLOOKUP(D295,'2Рабочее время'!$A$1:$C$50,2,FALSE),VLOOKUP(D295,'2Рабочее время'!$A$1:$C$50,3,FALSE)))),IF((AND(COUNTA(O295:Q295)=1,P295&gt;0)),P295*((IF(VLOOKUP(D295,'2Рабочее время'!$A$1:$C$50,2,FALSE)&gt;0,VLOOKUP(D295,'2Рабочее время'!$A$1:$C$50,2,FALSE),VLOOKUP(D295,'2Рабочее время'!$A$1:$C$50,3,FALSE)))),IF((AND(COUNTA(O295:Q295)=1,Q295&gt;0)),Q295*T295*IF(S295=0,0,IF(S295="Количество в месяц",1,IF(S295="Количество в неделю",4.285,IF(S295="Количество в день",IF(VLOOKUP(D295,'2Рабочее время'!$A$1:$C$50,2,FALSE)&gt;0,VLOOKUP(D295,'2Рабочее время'!$A$1:$C$50,2,FALSE),VLOOKUP(D295,'2Рабочее время'!$A$1:$C$50,3,FALSE)))))),0))))))</f>
        <v>0</v>
      </c>
      <c r="S295" s="91"/>
      <c r="T295" s="91"/>
      <c r="U295" s="39">
        <v>1</v>
      </c>
      <c r="V295" s="17">
        <f t="shared" si="14"/>
        <v>0</v>
      </c>
      <c r="W295" s="17">
        <f t="shared" si="16"/>
        <v>0</v>
      </c>
    </row>
    <row r="296" spans="4:23" ht="18.75" x14ac:dyDescent="0.25">
      <c r="D296" s="27"/>
      <c r="E296" s="44"/>
      <c r="F296" s="87"/>
      <c r="G296" s="83"/>
      <c r="H296" s="27"/>
      <c r="I296" s="27"/>
      <c r="J296" s="27"/>
      <c r="K296" s="17">
        <f t="shared" si="15"/>
        <v>0</v>
      </c>
      <c r="L296" s="88"/>
      <c r="M296" s="72"/>
      <c r="N296" s="72"/>
      <c r="O296" s="90"/>
      <c r="P296" s="72"/>
      <c r="Q296" s="72"/>
      <c r="R296" s="81">
        <f>IF(OR(COUNTA(L296:N296)&gt;=2,COUNTA(O296:Q296)&gt;=2),"ошибка",(IF((AND(COUNTA(L296:N296)=1,L296&gt;0)),L296*60*VLOOKUP(D296,'2Рабочее время'!$A:$L,4,FALSE)*((IF(VLOOKUP(D296,'2Рабочее время'!$A$1:$C$50,2,FALSE)&gt;0,VLOOKUP(D296,'2Рабочее время'!$A$1:$C$50,2,FALSE),VLOOKUP(D296,'2Рабочее время'!$A$1:$C$50,3,FALSE)))),IF((AND(COUNTA(L296:N296)=1,M296&gt;0)),M296*((IF(VLOOKUP(D296,'2Рабочее время'!$A$1:$C$50,2,FALSE)&gt;0,VLOOKUP(D296,'2Рабочее время'!$A$1:$C$50,2,FALSE),VLOOKUP(D296,'2Рабочее время'!$A$1:$C$50,3,FALSE)))),IF((AND(COUNTA(L296:N296)=1,N296&gt;0)),N296*T296*IF(S296=0,0,IF(S296="Количество в месяц",1,IF(S296="Количество в неделю",4.285,IF(S296="Количество в день",IF(VLOOKUP(D296,'2Рабочее время'!$A$1:$C$50,2,FALSE)&gt;0,VLOOKUP(D296,'2Рабочее время'!$A$1:$C$50,2,FALSE),VLOOKUP(D296,'2Рабочее время'!$A$1:$C$50,3,FALSE)))))),0)))+IF((AND(COUNTA(O296:Q296)=1,O296&gt;0)),O296*60*VLOOKUP(D296,'2Рабочее время'!$A:$L,4,FALSE)*((IF(VLOOKUP(D296,'2Рабочее время'!$A$1:$C$50,2,FALSE)&gt;0,VLOOKUP(D296,'2Рабочее время'!$A$1:$C$50,2,FALSE),VLOOKUP(D296,'2Рабочее время'!$A$1:$C$50,3,FALSE)))),IF((AND(COUNTA(L296:N296)=1,M296&gt;0)),M296*((IF(VLOOKUP(D296,'2Рабочее время'!$A$1:$C$50,2,FALSE)&gt;0,VLOOKUP(D296,'2Рабочее время'!$A$1:$C$50,2,FALSE),VLOOKUP(D296,'2Рабочее время'!$A$1:$C$50,3,FALSE)))),IF((AND(COUNTA(O296:Q296)=1,P296&gt;0)),P296*((IF(VLOOKUP(D296,'2Рабочее время'!$A$1:$C$50,2,FALSE)&gt;0,VLOOKUP(D296,'2Рабочее время'!$A$1:$C$50,2,FALSE),VLOOKUP(D296,'2Рабочее время'!$A$1:$C$50,3,FALSE)))),IF((AND(COUNTA(O296:Q296)=1,Q296&gt;0)),Q296*T296*IF(S296=0,0,IF(S296="Количество в месяц",1,IF(S296="Количество в неделю",4.285,IF(S296="Количество в день",IF(VLOOKUP(D296,'2Рабочее время'!$A$1:$C$50,2,FALSE)&gt;0,VLOOKUP(D296,'2Рабочее время'!$A$1:$C$50,2,FALSE),VLOOKUP(D296,'2Рабочее время'!$A$1:$C$50,3,FALSE)))))),0))))))</f>
        <v>0</v>
      </c>
      <c r="S296" s="91"/>
      <c r="T296" s="91"/>
      <c r="U296" s="39">
        <v>1</v>
      </c>
      <c r="V296" s="17">
        <f t="shared" si="14"/>
        <v>0</v>
      </c>
      <c r="W296" s="17">
        <f t="shared" si="16"/>
        <v>0</v>
      </c>
    </row>
    <row r="297" spans="4:23" ht="18.75" x14ac:dyDescent="0.25">
      <c r="D297" s="27"/>
      <c r="E297" s="44"/>
      <c r="F297" s="87"/>
      <c r="G297" s="83"/>
      <c r="H297" s="27"/>
      <c r="I297" s="27"/>
      <c r="J297" s="27"/>
      <c r="K297" s="17">
        <f t="shared" si="15"/>
        <v>0</v>
      </c>
      <c r="L297" s="88"/>
      <c r="M297" s="72"/>
      <c r="N297" s="72"/>
      <c r="O297" s="90"/>
      <c r="P297" s="72"/>
      <c r="Q297" s="72"/>
      <c r="R297" s="81">
        <f>IF(OR(COUNTA(L297:N297)&gt;=2,COUNTA(O297:Q297)&gt;=2),"ошибка",(IF((AND(COUNTA(L297:N297)=1,L297&gt;0)),L297*60*VLOOKUP(D297,'2Рабочее время'!$A:$L,4,FALSE)*((IF(VLOOKUP(D297,'2Рабочее время'!$A$1:$C$50,2,FALSE)&gt;0,VLOOKUP(D297,'2Рабочее время'!$A$1:$C$50,2,FALSE),VLOOKUP(D297,'2Рабочее время'!$A$1:$C$50,3,FALSE)))),IF((AND(COUNTA(L297:N297)=1,M297&gt;0)),M297*((IF(VLOOKUP(D297,'2Рабочее время'!$A$1:$C$50,2,FALSE)&gt;0,VLOOKUP(D297,'2Рабочее время'!$A$1:$C$50,2,FALSE),VLOOKUP(D297,'2Рабочее время'!$A$1:$C$50,3,FALSE)))),IF((AND(COUNTA(L297:N297)=1,N297&gt;0)),N297*T297*IF(S297=0,0,IF(S297="Количество в месяц",1,IF(S297="Количество в неделю",4.285,IF(S297="Количество в день",IF(VLOOKUP(D297,'2Рабочее время'!$A$1:$C$50,2,FALSE)&gt;0,VLOOKUP(D297,'2Рабочее время'!$A$1:$C$50,2,FALSE),VLOOKUP(D297,'2Рабочее время'!$A$1:$C$50,3,FALSE)))))),0)))+IF((AND(COUNTA(O297:Q297)=1,O297&gt;0)),O297*60*VLOOKUP(D297,'2Рабочее время'!$A:$L,4,FALSE)*((IF(VLOOKUP(D297,'2Рабочее время'!$A$1:$C$50,2,FALSE)&gt;0,VLOOKUP(D297,'2Рабочее время'!$A$1:$C$50,2,FALSE),VLOOKUP(D297,'2Рабочее время'!$A$1:$C$50,3,FALSE)))),IF((AND(COUNTA(L297:N297)=1,M297&gt;0)),M297*((IF(VLOOKUP(D297,'2Рабочее время'!$A$1:$C$50,2,FALSE)&gt;0,VLOOKUP(D297,'2Рабочее время'!$A$1:$C$50,2,FALSE),VLOOKUP(D297,'2Рабочее время'!$A$1:$C$50,3,FALSE)))),IF((AND(COUNTA(O297:Q297)=1,P297&gt;0)),P297*((IF(VLOOKUP(D297,'2Рабочее время'!$A$1:$C$50,2,FALSE)&gt;0,VLOOKUP(D297,'2Рабочее время'!$A$1:$C$50,2,FALSE),VLOOKUP(D297,'2Рабочее время'!$A$1:$C$50,3,FALSE)))),IF((AND(COUNTA(O297:Q297)=1,Q297&gt;0)),Q297*T297*IF(S297=0,0,IF(S297="Количество в месяц",1,IF(S297="Количество в неделю",4.285,IF(S297="Количество в день",IF(VLOOKUP(D297,'2Рабочее время'!$A$1:$C$50,2,FALSE)&gt;0,VLOOKUP(D297,'2Рабочее время'!$A$1:$C$50,2,FALSE),VLOOKUP(D297,'2Рабочее время'!$A$1:$C$50,3,FALSE)))))),0))))))</f>
        <v>0</v>
      </c>
      <c r="S297" s="91"/>
      <c r="T297" s="91"/>
      <c r="U297" s="39">
        <v>1</v>
      </c>
      <c r="V297" s="17">
        <f t="shared" si="14"/>
        <v>0</v>
      </c>
      <c r="W297" s="17">
        <f t="shared" si="16"/>
        <v>0</v>
      </c>
    </row>
    <row r="298" spans="4:23" ht="18.75" x14ac:dyDescent="0.25">
      <c r="D298" s="27"/>
      <c r="E298" s="44"/>
      <c r="F298" s="87"/>
      <c r="G298" s="83"/>
      <c r="H298" s="27"/>
      <c r="I298" s="27"/>
      <c r="J298" s="27"/>
      <c r="K298" s="17">
        <f t="shared" si="15"/>
        <v>0</v>
      </c>
      <c r="L298" s="88"/>
      <c r="M298" s="72"/>
      <c r="N298" s="72"/>
      <c r="O298" s="90"/>
      <c r="P298" s="72"/>
      <c r="Q298" s="72"/>
      <c r="R298" s="81">
        <f>IF(OR(COUNTA(L298:N298)&gt;=2,COUNTA(O298:Q298)&gt;=2),"ошибка",(IF((AND(COUNTA(L298:N298)=1,L298&gt;0)),L298*60*VLOOKUP(D298,'2Рабочее время'!$A:$L,4,FALSE)*((IF(VLOOKUP(D298,'2Рабочее время'!$A$1:$C$50,2,FALSE)&gt;0,VLOOKUP(D298,'2Рабочее время'!$A$1:$C$50,2,FALSE),VLOOKUP(D298,'2Рабочее время'!$A$1:$C$50,3,FALSE)))),IF((AND(COUNTA(L298:N298)=1,M298&gt;0)),M298*((IF(VLOOKUP(D298,'2Рабочее время'!$A$1:$C$50,2,FALSE)&gt;0,VLOOKUP(D298,'2Рабочее время'!$A$1:$C$50,2,FALSE),VLOOKUP(D298,'2Рабочее время'!$A$1:$C$50,3,FALSE)))),IF((AND(COUNTA(L298:N298)=1,N298&gt;0)),N298*T298*IF(S298=0,0,IF(S298="Количество в месяц",1,IF(S298="Количество в неделю",4.285,IF(S298="Количество в день",IF(VLOOKUP(D298,'2Рабочее время'!$A$1:$C$50,2,FALSE)&gt;0,VLOOKUP(D298,'2Рабочее время'!$A$1:$C$50,2,FALSE),VLOOKUP(D298,'2Рабочее время'!$A$1:$C$50,3,FALSE)))))),0)))+IF((AND(COUNTA(O298:Q298)=1,O298&gt;0)),O298*60*VLOOKUP(D298,'2Рабочее время'!$A:$L,4,FALSE)*((IF(VLOOKUP(D298,'2Рабочее время'!$A$1:$C$50,2,FALSE)&gt;0,VLOOKUP(D298,'2Рабочее время'!$A$1:$C$50,2,FALSE),VLOOKUP(D298,'2Рабочее время'!$A$1:$C$50,3,FALSE)))),IF((AND(COUNTA(L298:N298)=1,M298&gt;0)),M298*((IF(VLOOKUP(D298,'2Рабочее время'!$A$1:$C$50,2,FALSE)&gt;0,VLOOKUP(D298,'2Рабочее время'!$A$1:$C$50,2,FALSE),VLOOKUP(D298,'2Рабочее время'!$A$1:$C$50,3,FALSE)))),IF((AND(COUNTA(O298:Q298)=1,P298&gt;0)),P298*((IF(VLOOKUP(D298,'2Рабочее время'!$A$1:$C$50,2,FALSE)&gt;0,VLOOKUP(D298,'2Рабочее время'!$A$1:$C$50,2,FALSE),VLOOKUP(D298,'2Рабочее время'!$A$1:$C$50,3,FALSE)))),IF((AND(COUNTA(O298:Q298)=1,Q298&gt;0)),Q298*T298*IF(S298=0,0,IF(S298="Количество в месяц",1,IF(S298="Количество в неделю",4.285,IF(S298="Количество в день",IF(VLOOKUP(D298,'2Рабочее время'!$A$1:$C$50,2,FALSE)&gt;0,VLOOKUP(D298,'2Рабочее время'!$A$1:$C$50,2,FALSE),VLOOKUP(D298,'2Рабочее время'!$A$1:$C$50,3,FALSE)))))),0))))))</f>
        <v>0</v>
      </c>
      <c r="S298" s="91"/>
      <c r="T298" s="91"/>
      <c r="U298" s="39">
        <v>1</v>
      </c>
      <c r="V298" s="17">
        <f t="shared" si="14"/>
        <v>0</v>
      </c>
      <c r="W298" s="17">
        <f t="shared" si="16"/>
        <v>0</v>
      </c>
    </row>
    <row r="299" spans="4:23" ht="18.75" x14ac:dyDescent="0.25">
      <c r="D299" s="27"/>
      <c r="E299" s="44"/>
      <c r="F299" s="87"/>
      <c r="G299" s="83"/>
      <c r="H299" s="27"/>
      <c r="I299" s="27"/>
      <c r="J299" s="27"/>
      <c r="K299" s="17">
        <f t="shared" si="15"/>
        <v>0</v>
      </c>
      <c r="L299" s="88"/>
      <c r="M299" s="72"/>
      <c r="N299" s="72"/>
      <c r="O299" s="90"/>
      <c r="P299" s="72"/>
      <c r="Q299" s="72"/>
      <c r="R299" s="81">
        <f>IF(OR(COUNTA(L299:N299)&gt;=2,COUNTA(O299:Q299)&gt;=2),"ошибка",(IF((AND(COUNTA(L299:N299)=1,L299&gt;0)),L299*60*VLOOKUP(D299,'2Рабочее время'!$A:$L,4,FALSE)*((IF(VLOOKUP(D299,'2Рабочее время'!$A$1:$C$50,2,FALSE)&gt;0,VLOOKUP(D299,'2Рабочее время'!$A$1:$C$50,2,FALSE),VLOOKUP(D299,'2Рабочее время'!$A$1:$C$50,3,FALSE)))),IF((AND(COUNTA(L299:N299)=1,M299&gt;0)),M299*((IF(VLOOKUP(D299,'2Рабочее время'!$A$1:$C$50,2,FALSE)&gt;0,VLOOKUP(D299,'2Рабочее время'!$A$1:$C$50,2,FALSE),VLOOKUP(D299,'2Рабочее время'!$A$1:$C$50,3,FALSE)))),IF((AND(COUNTA(L299:N299)=1,N299&gt;0)),N299*T299*IF(S299=0,0,IF(S299="Количество в месяц",1,IF(S299="Количество в неделю",4.285,IF(S299="Количество в день",IF(VLOOKUP(D299,'2Рабочее время'!$A$1:$C$50,2,FALSE)&gt;0,VLOOKUP(D299,'2Рабочее время'!$A$1:$C$50,2,FALSE),VLOOKUP(D299,'2Рабочее время'!$A$1:$C$50,3,FALSE)))))),0)))+IF((AND(COUNTA(O299:Q299)=1,O299&gt;0)),O299*60*VLOOKUP(D299,'2Рабочее время'!$A:$L,4,FALSE)*((IF(VLOOKUP(D299,'2Рабочее время'!$A$1:$C$50,2,FALSE)&gt;0,VLOOKUP(D299,'2Рабочее время'!$A$1:$C$50,2,FALSE),VLOOKUP(D299,'2Рабочее время'!$A$1:$C$50,3,FALSE)))),IF((AND(COUNTA(L299:N299)=1,M299&gt;0)),M299*((IF(VLOOKUP(D299,'2Рабочее время'!$A$1:$C$50,2,FALSE)&gt;0,VLOOKUP(D299,'2Рабочее время'!$A$1:$C$50,2,FALSE),VLOOKUP(D299,'2Рабочее время'!$A$1:$C$50,3,FALSE)))),IF((AND(COUNTA(O299:Q299)=1,P299&gt;0)),P299*((IF(VLOOKUP(D299,'2Рабочее время'!$A$1:$C$50,2,FALSE)&gt;0,VLOOKUP(D299,'2Рабочее время'!$A$1:$C$50,2,FALSE),VLOOKUP(D299,'2Рабочее время'!$A$1:$C$50,3,FALSE)))),IF((AND(COUNTA(O299:Q299)=1,Q299&gt;0)),Q299*T299*IF(S299=0,0,IF(S299="Количество в месяц",1,IF(S299="Количество в неделю",4.285,IF(S299="Количество в день",IF(VLOOKUP(D299,'2Рабочее время'!$A$1:$C$50,2,FALSE)&gt;0,VLOOKUP(D299,'2Рабочее время'!$A$1:$C$50,2,FALSE),VLOOKUP(D299,'2Рабочее время'!$A$1:$C$50,3,FALSE)))))),0))))))</f>
        <v>0</v>
      </c>
      <c r="S299" s="91"/>
      <c r="T299" s="91"/>
      <c r="U299" s="39">
        <v>1</v>
      </c>
      <c r="V299" s="17">
        <f t="shared" si="14"/>
        <v>0</v>
      </c>
      <c r="W299" s="17">
        <f t="shared" si="16"/>
        <v>0</v>
      </c>
    </row>
    <row r="300" spans="4:23" ht="18.75" x14ac:dyDescent="0.25">
      <c r="D300" s="27"/>
      <c r="E300" s="44"/>
      <c r="F300" s="87"/>
      <c r="G300" s="83"/>
      <c r="H300" s="27"/>
      <c r="I300" s="27"/>
      <c r="J300" s="27"/>
      <c r="K300" s="17">
        <f t="shared" si="15"/>
        <v>0</v>
      </c>
      <c r="L300" s="88"/>
      <c r="M300" s="72"/>
      <c r="N300" s="72"/>
      <c r="O300" s="90"/>
      <c r="P300" s="72"/>
      <c r="Q300" s="72"/>
      <c r="R300" s="81">
        <f>IF(OR(COUNTA(L300:N300)&gt;=2,COUNTA(O300:Q300)&gt;=2),"ошибка",(IF((AND(COUNTA(L300:N300)=1,L300&gt;0)),L300*60*VLOOKUP(D300,'2Рабочее время'!$A:$L,4,FALSE)*((IF(VLOOKUP(D300,'2Рабочее время'!$A$1:$C$50,2,FALSE)&gt;0,VLOOKUP(D300,'2Рабочее время'!$A$1:$C$50,2,FALSE),VLOOKUP(D300,'2Рабочее время'!$A$1:$C$50,3,FALSE)))),IF((AND(COUNTA(L300:N300)=1,M300&gt;0)),M300*((IF(VLOOKUP(D300,'2Рабочее время'!$A$1:$C$50,2,FALSE)&gt;0,VLOOKUP(D300,'2Рабочее время'!$A$1:$C$50,2,FALSE),VLOOKUP(D300,'2Рабочее время'!$A$1:$C$50,3,FALSE)))),IF((AND(COUNTA(L300:N300)=1,N300&gt;0)),N300*T300*IF(S300=0,0,IF(S300="Количество в месяц",1,IF(S300="Количество в неделю",4.285,IF(S300="Количество в день",IF(VLOOKUP(D300,'2Рабочее время'!$A$1:$C$50,2,FALSE)&gt;0,VLOOKUP(D300,'2Рабочее время'!$A$1:$C$50,2,FALSE),VLOOKUP(D300,'2Рабочее время'!$A$1:$C$50,3,FALSE)))))),0)))+IF((AND(COUNTA(O300:Q300)=1,O300&gt;0)),O300*60*VLOOKUP(D300,'2Рабочее время'!$A:$L,4,FALSE)*((IF(VLOOKUP(D300,'2Рабочее время'!$A$1:$C$50,2,FALSE)&gt;0,VLOOKUP(D300,'2Рабочее время'!$A$1:$C$50,2,FALSE),VLOOKUP(D300,'2Рабочее время'!$A$1:$C$50,3,FALSE)))),IF((AND(COUNTA(L300:N300)=1,M300&gt;0)),M300*((IF(VLOOKUP(D300,'2Рабочее время'!$A$1:$C$50,2,FALSE)&gt;0,VLOOKUP(D300,'2Рабочее время'!$A$1:$C$50,2,FALSE),VLOOKUP(D300,'2Рабочее время'!$A$1:$C$50,3,FALSE)))),IF((AND(COUNTA(O300:Q300)=1,P300&gt;0)),P300*((IF(VLOOKUP(D300,'2Рабочее время'!$A$1:$C$50,2,FALSE)&gt;0,VLOOKUP(D300,'2Рабочее время'!$A$1:$C$50,2,FALSE),VLOOKUP(D300,'2Рабочее время'!$A$1:$C$50,3,FALSE)))),IF((AND(COUNTA(O300:Q300)=1,Q300&gt;0)),Q300*T300*IF(S300=0,0,IF(S300="Количество в месяц",1,IF(S300="Количество в неделю",4.285,IF(S300="Количество в день",IF(VLOOKUP(D300,'2Рабочее время'!$A$1:$C$50,2,FALSE)&gt;0,VLOOKUP(D300,'2Рабочее время'!$A$1:$C$50,2,FALSE),VLOOKUP(D300,'2Рабочее время'!$A$1:$C$50,3,FALSE)))))),0))))))</f>
        <v>0</v>
      </c>
      <c r="S300" s="91"/>
      <c r="T300" s="91"/>
      <c r="U300" s="39">
        <v>1</v>
      </c>
      <c r="V300" s="17">
        <f t="shared" si="14"/>
        <v>0</v>
      </c>
      <c r="W300" s="17">
        <f t="shared" si="16"/>
        <v>0</v>
      </c>
    </row>
    <row r="301" spans="4:23" ht="18.75" x14ac:dyDescent="0.25">
      <c r="D301" s="27"/>
      <c r="E301" s="44"/>
      <c r="F301" s="87"/>
      <c r="G301" s="83"/>
      <c r="H301" s="27"/>
      <c r="I301" s="27"/>
      <c r="J301" s="27"/>
      <c r="K301" s="17">
        <f t="shared" si="15"/>
        <v>0</v>
      </c>
      <c r="L301" s="88"/>
      <c r="M301" s="72"/>
      <c r="N301" s="72"/>
      <c r="O301" s="90"/>
      <c r="P301" s="72"/>
      <c r="Q301" s="72"/>
      <c r="R301" s="81">
        <f>IF(OR(COUNTA(L301:N301)&gt;=2,COUNTA(O301:Q301)&gt;=2),"ошибка",(IF((AND(COUNTA(L301:N301)=1,L301&gt;0)),L301*60*VLOOKUP(D301,'2Рабочее время'!$A:$L,4,FALSE)*((IF(VLOOKUP(D301,'2Рабочее время'!$A$1:$C$50,2,FALSE)&gt;0,VLOOKUP(D301,'2Рабочее время'!$A$1:$C$50,2,FALSE),VLOOKUP(D301,'2Рабочее время'!$A$1:$C$50,3,FALSE)))),IF((AND(COUNTA(L301:N301)=1,M301&gt;0)),M301*((IF(VLOOKUP(D301,'2Рабочее время'!$A$1:$C$50,2,FALSE)&gt;0,VLOOKUP(D301,'2Рабочее время'!$A$1:$C$50,2,FALSE),VLOOKUP(D301,'2Рабочее время'!$A$1:$C$50,3,FALSE)))),IF((AND(COUNTA(L301:N301)=1,N301&gt;0)),N301*T301*IF(S301=0,0,IF(S301="Количество в месяц",1,IF(S301="Количество в неделю",4.285,IF(S301="Количество в день",IF(VLOOKUP(D301,'2Рабочее время'!$A$1:$C$50,2,FALSE)&gt;0,VLOOKUP(D301,'2Рабочее время'!$A$1:$C$50,2,FALSE),VLOOKUP(D301,'2Рабочее время'!$A$1:$C$50,3,FALSE)))))),0)))+IF((AND(COUNTA(O301:Q301)=1,O301&gt;0)),O301*60*VLOOKUP(D301,'2Рабочее время'!$A:$L,4,FALSE)*((IF(VLOOKUP(D301,'2Рабочее время'!$A$1:$C$50,2,FALSE)&gt;0,VLOOKUP(D301,'2Рабочее время'!$A$1:$C$50,2,FALSE),VLOOKUP(D301,'2Рабочее время'!$A$1:$C$50,3,FALSE)))),IF((AND(COUNTA(L301:N301)=1,M301&gt;0)),M301*((IF(VLOOKUP(D301,'2Рабочее время'!$A$1:$C$50,2,FALSE)&gt;0,VLOOKUP(D301,'2Рабочее время'!$A$1:$C$50,2,FALSE),VLOOKUP(D301,'2Рабочее время'!$A$1:$C$50,3,FALSE)))),IF((AND(COUNTA(O301:Q301)=1,P301&gt;0)),P301*((IF(VLOOKUP(D301,'2Рабочее время'!$A$1:$C$50,2,FALSE)&gt;0,VLOOKUP(D301,'2Рабочее время'!$A$1:$C$50,2,FALSE),VLOOKUP(D301,'2Рабочее время'!$A$1:$C$50,3,FALSE)))),IF((AND(COUNTA(O301:Q301)=1,Q301&gt;0)),Q301*T301*IF(S301=0,0,IF(S301="Количество в месяц",1,IF(S301="Количество в неделю",4.285,IF(S301="Количество в день",IF(VLOOKUP(D301,'2Рабочее время'!$A$1:$C$50,2,FALSE)&gt;0,VLOOKUP(D301,'2Рабочее время'!$A$1:$C$50,2,FALSE),VLOOKUP(D301,'2Рабочее время'!$A$1:$C$50,3,FALSE)))))),0))))))</f>
        <v>0</v>
      </c>
      <c r="S301" s="91"/>
      <c r="T301" s="91"/>
      <c r="U301" s="39">
        <v>1</v>
      </c>
      <c r="V301" s="17">
        <f t="shared" si="14"/>
        <v>0</v>
      </c>
      <c r="W301" s="17">
        <f t="shared" si="16"/>
        <v>0</v>
      </c>
    </row>
    <row r="302" spans="4:23" ht="18.75" x14ac:dyDescent="0.25">
      <c r="D302" s="27"/>
      <c r="E302" s="44"/>
      <c r="F302" s="87"/>
      <c r="G302" s="83"/>
      <c r="H302" s="27"/>
      <c r="I302" s="27"/>
      <c r="J302" s="27"/>
      <c r="K302" s="17">
        <f t="shared" si="15"/>
        <v>0</v>
      </c>
      <c r="L302" s="88"/>
      <c r="M302" s="72"/>
      <c r="N302" s="72"/>
      <c r="O302" s="90"/>
      <c r="P302" s="72"/>
      <c r="Q302" s="72"/>
      <c r="R302" s="81">
        <f>IF(OR(COUNTA(L302:N302)&gt;=2,COUNTA(O302:Q302)&gt;=2),"ошибка",(IF((AND(COUNTA(L302:N302)=1,L302&gt;0)),L302*60*VLOOKUP(D302,'2Рабочее время'!$A:$L,4,FALSE)*((IF(VLOOKUP(D302,'2Рабочее время'!$A$1:$C$50,2,FALSE)&gt;0,VLOOKUP(D302,'2Рабочее время'!$A$1:$C$50,2,FALSE),VLOOKUP(D302,'2Рабочее время'!$A$1:$C$50,3,FALSE)))),IF((AND(COUNTA(L302:N302)=1,M302&gt;0)),M302*((IF(VLOOKUP(D302,'2Рабочее время'!$A$1:$C$50,2,FALSE)&gt;0,VLOOKUP(D302,'2Рабочее время'!$A$1:$C$50,2,FALSE),VLOOKUP(D302,'2Рабочее время'!$A$1:$C$50,3,FALSE)))),IF((AND(COUNTA(L302:N302)=1,N302&gt;0)),N302*T302*IF(S302=0,0,IF(S302="Количество в месяц",1,IF(S302="Количество в неделю",4.285,IF(S302="Количество в день",IF(VLOOKUP(D302,'2Рабочее время'!$A$1:$C$50,2,FALSE)&gt;0,VLOOKUP(D302,'2Рабочее время'!$A$1:$C$50,2,FALSE),VLOOKUP(D302,'2Рабочее время'!$A$1:$C$50,3,FALSE)))))),0)))+IF((AND(COUNTA(O302:Q302)=1,O302&gt;0)),O302*60*VLOOKUP(D302,'2Рабочее время'!$A:$L,4,FALSE)*((IF(VLOOKUP(D302,'2Рабочее время'!$A$1:$C$50,2,FALSE)&gt;0,VLOOKUP(D302,'2Рабочее время'!$A$1:$C$50,2,FALSE),VLOOKUP(D302,'2Рабочее время'!$A$1:$C$50,3,FALSE)))),IF((AND(COUNTA(L302:N302)=1,M302&gt;0)),M302*((IF(VLOOKUP(D302,'2Рабочее время'!$A$1:$C$50,2,FALSE)&gt;0,VLOOKUP(D302,'2Рабочее время'!$A$1:$C$50,2,FALSE),VLOOKUP(D302,'2Рабочее время'!$A$1:$C$50,3,FALSE)))),IF((AND(COUNTA(O302:Q302)=1,P302&gt;0)),P302*((IF(VLOOKUP(D302,'2Рабочее время'!$A$1:$C$50,2,FALSE)&gt;0,VLOOKUP(D302,'2Рабочее время'!$A$1:$C$50,2,FALSE),VLOOKUP(D302,'2Рабочее время'!$A$1:$C$50,3,FALSE)))),IF((AND(COUNTA(O302:Q302)=1,Q302&gt;0)),Q302*T302*IF(S302=0,0,IF(S302="Количество в месяц",1,IF(S302="Количество в неделю",4.285,IF(S302="Количество в день",IF(VLOOKUP(D302,'2Рабочее время'!$A$1:$C$50,2,FALSE)&gt;0,VLOOKUP(D302,'2Рабочее время'!$A$1:$C$50,2,FALSE),VLOOKUP(D302,'2Рабочее время'!$A$1:$C$50,3,FALSE)))))),0))))))</f>
        <v>0</v>
      </c>
      <c r="S302" s="91"/>
      <c r="T302" s="91"/>
      <c r="U302" s="39">
        <v>1</v>
      </c>
      <c r="V302" s="17">
        <f t="shared" si="14"/>
        <v>0</v>
      </c>
      <c r="W302" s="17">
        <f t="shared" si="16"/>
        <v>0</v>
      </c>
    </row>
    <row r="303" spans="4:23" ht="18.75" x14ac:dyDescent="0.25">
      <c r="D303" s="27"/>
      <c r="E303" s="44"/>
      <c r="F303" s="87"/>
      <c r="G303" s="83"/>
      <c r="H303" s="27"/>
      <c r="I303" s="27"/>
      <c r="J303" s="27"/>
      <c r="K303" s="17">
        <f t="shared" si="15"/>
        <v>0</v>
      </c>
      <c r="L303" s="88"/>
      <c r="M303" s="72"/>
      <c r="N303" s="72"/>
      <c r="O303" s="90"/>
      <c r="P303" s="72"/>
      <c r="Q303" s="72"/>
      <c r="R303" s="81">
        <f>IF(OR(COUNTA(L303:N303)&gt;=2,COUNTA(O303:Q303)&gt;=2),"ошибка",(IF((AND(COUNTA(L303:N303)=1,L303&gt;0)),L303*60*VLOOKUP(D303,'2Рабочее время'!$A:$L,4,FALSE)*((IF(VLOOKUP(D303,'2Рабочее время'!$A$1:$C$50,2,FALSE)&gt;0,VLOOKUP(D303,'2Рабочее время'!$A$1:$C$50,2,FALSE),VLOOKUP(D303,'2Рабочее время'!$A$1:$C$50,3,FALSE)))),IF((AND(COUNTA(L303:N303)=1,M303&gt;0)),M303*((IF(VLOOKUP(D303,'2Рабочее время'!$A$1:$C$50,2,FALSE)&gt;0,VLOOKUP(D303,'2Рабочее время'!$A$1:$C$50,2,FALSE),VLOOKUP(D303,'2Рабочее время'!$A$1:$C$50,3,FALSE)))),IF((AND(COUNTA(L303:N303)=1,N303&gt;0)),N303*T303*IF(S303=0,0,IF(S303="Количество в месяц",1,IF(S303="Количество в неделю",4.285,IF(S303="Количество в день",IF(VLOOKUP(D303,'2Рабочее время'!$A$1:$C$50,2,FALSE)&gt;0,VLOOKUP(D303,'2Рабочее время'!$A$1:$C$50,2,FALSE),VLOOKUP(D303,'2Рабочее время'!$A$1:$C$50,3,FALSE)))))),0)))+IF((AND(COUNTA(O303:Q303)=1,O303&gt;0)),O303*60*VLOOKUP(D303,'2Рабочее время'!$A:$L,4,FALSE)*((IF(VLOOKUP(D303,'2Рабочее время'!$A$1:$C$50,2,FALSE)&gt;0,VLOOKUP(D303,'2Рабочее время'!$A$1:$C$50,2,FALSE),VLOOKUP(D303,'2Рабочее время'!$A$1:$C$50,3,FALSE)))),IF((AND(COUNTA(L303:N303)=1,M303&gt;0)),M303*((IF(VLOOKUP(D303,'2Рабочее время'!$A$1:$C$50,2,FALSE)&gt;0,VLOOKUP(D303,'2Рабочее время'!$A$1:$C$50,2,FALSE),VLOOKUP(D303,'2Рабочее время'!$A$1:$C$50,3,FALSE)))),IF((AND(COUNTA(O303:Q303)=1,P303&gt;0)),P303*((IF(VLOOKUP(D303,'2Рабочее время'!$A$1:$C$50,2,FALSE)&gt;0,VLOOKUP(D303,'2Рабочее время'!$A$1:$C$50,2,FALSE),VLOOKUP(D303,'2Рабочее время'!$A$1:$C$50,3,FALSE)))),IF((AND(COUNTA(O303:Q303)=1,Q303&gt;0)),Q303*T303*IF(S303=0,0,IF(S303="Количество в месяц",1,IF(S303="Количество в неделю",4.285,IF(S303="Количество в день",IF(VLOOKUP(D303,'2Рабочее время'!$A$1:$C$50,2,FALSE)&gt;0,VLOOKUP(D303,'2Рабочее время'!$A$1:$C$50,2,FALSE),VLOOKUP(D303,'2Рабочее время'!$A$1:$C$50,3,FALSE)))))),0))))))</f>
        <v>0</v>
      </c>
      <c r="S303" s="91"/>
      <c r="T303" s="91"/>
      <c r="U303" s="39">
        <v>1</v>
      </c>
      <c r="V303" s="17">
        <f t="shared" si="14"/>
        <v>0</v>
      </c>
      <c r="W303" s="17">
        <f t="shared" si="16"/>
        <v>0</v>
      </c>
    </row>
    <row r="304" spans="4:23" ht="18.75" x14ac:dyDescent="0.25">
      <c r="D304" s="27"/>
      <c r="E304" s="44"/>
      <c r="F304" s="87"/>
      <c r="G304" s="83"/>
      <c r="H304" s="27"/>
      <c r="I304" s="27"/>
      <c r="J304" s="27"/>
      <c r="K304" s="17">
        <f t="shared" si="15"/>
        <v>0</v>
      </c>
      <c r="L304" s="88"/>
      <c r="M304" s="72"/>
      <c r="N304" s="72"/>
      <c r="O304" s="90"/>
      <c r="P304" s="72"/>
      <c r="Q304" s="72"/>
      <c r="R304" s="81">
        <f>IF(OR(COUNTA(L304:N304)&gt;=2,COUNTA(O304:Q304)&gt;=2),"ошибка",(IF((AND(COUNTA(L304:N304)=1,L304&gt;0)),L304*60*VLOOKUP(D304,'2Рабочее время'!$A:$L,4,FALSE)*((IF(VLOOKUP(D304,'2Рабочее время'!$A$1:$C$50,2,FALSE)&gt;0,VLOOKUP(D304,'2Рабочее время'!$A$1:$C$50,2,FALSE),VLOOKUP(D304,'2Рабочее время'!$A$1:$C$50,3,FALSE)))),IF((AND(COUNTA(L304:N304)=1,M304&gt;0)),M304*((IF(VLOOKUP(D304,'2Рабочее время'!$A$1:$C$50,2,FALSE)&gt;0,VLOOKUP(D304,'2Рабочее время'!$A$1:$C$50,2,FALSE),VLOOKUP(D304,'2Рабочее время'!$A$1:$C$50,3,FALSE)))),IF((AND(COUNTA(L304:N304)=1,N304&gt;0)),N304*T304*IF(S304=0,0,IF(S304="Количество в месяц",1,IF(S304="Количество в неделю",4.285,IF(S304="Количество в день",IF(VLOOKUP(D304,'2Рабочее время'!$A$1:$C$50,2,FALSE)&gt;0,VLOOKUP(D304,'2Рабочее время'!$A$1:$C$50,2,FALSE),VLOOKUP(D304,'2Рабочее время'!$A$1:$C$50,3,FALSE)))))),0)))+IF((AND(COUNTA(O304:Q304)=1,O304&gt;0)),O304*60*VLOOKUP(D304,'2Рабочее время'!$A:$L,4,FALSE)*((IF(VLOOKUP(D304,'2Рабочее время'!$A$1:$C$50,2,FALSE)&gt;0,VLOOKUP(D304,'2Рабочее время'!$A$1:$C$50,2,FALSE),VLOOKUP(D304,'2Рабочее время'!$A$1:$C$50,3,FALSE)))),IF((AND(COUNTA(L304:N304)=1,M304&gt;0)),M304*((IF(VLOOKUP(D304,'2Рабочее время'!$A$1:$C$50,2,FALSE)&gt;0,VLOOKUP(D304,'2Рабочее время'!$A$1:$C$50,2,FALSE),VLOOKUP(D304,'2Рабочее время'!$A$1:$C$50,3,FALSE)))),IF((AND(COUNTA(O304:Q304)=1,P304&gt;0)),P304*((IF(VLOOKUP(D304,'2Рабочее время'!$A$1:$C$50,2,FALSE)&gt;0,VLOOKUP(D304,'2Рабочее время'!$A$1:$C$50,2,FALSE),VLOOKUP(D304,'2Рабочее время'!$A$1:$C$50,3,FALSE)))),IF((AND(COUNTA(O304:Q304)=1,Q304&gt;0)),Q304*T304*IF(S304=0,0,IF(S304="Количество в месяц",1,IF(S304="Количество в неделю",4.285,IF(S304="Количество в день",IF(VLOOKUP(D304,'2Рабочее время'!$A$1:$C$50,2,FALSE)&gt;0,VLOOKUP(D304,'2Рабочее время'!$A$1:$C$50,2,FALSE),VLOOKUP(D304,'2Рабочее время'!$A$1:$C$50,3,FALSE)))))),0))))))</f>
        <v>0</v>
      </c>
      <c r="S304" s="91"/>
      <c r="T304" s="91"/>
      <c r="U304" s="39">
        <v>1</v>
      </c>
      <c r="V304" s="17">
        <f t="shared" si="14"/>
        <v>0</v>
      </c>
      <c r="W304" s="17">
        <f t="shared" si="16"/>
        <v>0</v>
      </c>
    </row>
    <row r="305" spans="4:23" ht="18.75" x14ac:dyDescent="0.25">
      <c r="D305" s="27"/>
      <c r="E305" s="44"/>
      <c r="F305" s="87"/>
      <c r="G305" s="83"/>
      <c r="H305" s="27"/>
      <c r="I305" s="27"/>
      <c r="J305" s="27"/>
      <c r="K305" s="17">
        <f t="shared" si="15"/>
        <v>0</v>
      </c>
      <c r="L305" s="88"/>
      <c r="M305" s="72"/>
      <c r="N305" s="72"/>
      <c r="O305" s="90"/>
      <c r="P305" s="72"/>
      <c r="Q305" s="72"/>
      <c r="R305" s="81">
        <f>IF(OR(COUNTA(L305:N305)&gt;=2,COUNTA(O305:Q305)&gt;=2),"ошибка",(IF((AND(COUNTA(L305:N305)=1,L305&gt;0)),L305*60*VLOOKUP(D305,'2Рабочее время'!$A:$L,4,FALSE)*((IF(VLOOKUP(D305,'2Рабочее время'!$A$1:$C$50,2,FALSE)&gt;0,VLOOKUP(D305,'2Рабочее время'!$A$1:$C$50,2,FALSE),VLOOKUP(D305,'2Рабочее время'!$A$1:$C$50,3,FALSE)))),IF((AND(COUNTA(L305:N305)=1,M305&gt;0)),M305*((IF(VLOOKUP(D305,'2Рабочее время'!$A$1:$C$50,2,FALSE)&gt;0,VLOOKUP(D305,'2Рабочее время'!$A$1:$C$50,2,FALSE),VLOOKUP(D305,'2Рабочее время'!$A$1:$C$50,3,FALSE)))),IF((AND(COUNTA(L305:N305)=1,N305&gt;0)),N305*T305*IF(S305=0,0,IF(S305="Количество в месяц",1,IF(S305="Количество в неделю",4.285,IF(S305="Количество в день",IF(VLOOKUP(D305,'2Рабочее время'!$A$1:$C$50,2,FALSE)&gt;0,VLOOKUP(D305,'2Рабочее время'!$A$1:$C$50,2,FALSE),VLOOKUP(D305,'2Рабочее время'!$A$1:$C$50,3,FALSE)))))),0)))+IF((AND(COUNTA(O305:Q305)=1,O305&gt;0)),O305*60*VLOOKUP(D305,'2Рабочее время'!$A:$L,4,FALSE)*((IF(VLOOKUP(D305,'2Рабочее время'!$A$1:$C$50,2,FALSE)&gt;0,VLOOKUP(D305,'2Рабочее время'!$A$1:$C$50,2,FALSE),VLOOKUP(D305,'2Рабочее время'!$A$1:$C$50,3,FALSE)))),IF((AND(COUNTA(L305:N305)=1,M305&gt;0)),M305*((IF(VLOOKUP(D305,'2Рабочее время'!$A$1:$C$50,2,FALSE)&gt;0,VLOOKUP(D305,'2Рабочее время'!$A$1:$C$50,2,FALSE),VLOOKUP(D305,'2Рабочее время'!$A$1:$C$50,3,FALSE)))),IF((AND(COUNTA(O305:Q305)=1,P305&gt;0)),P305*((IF(VLOOKUP(D305,'2Рабочее время'!$A$1:$C$50,2,FALSE)&gt;0,VLOOKUP(D305,'2Рабочее время'!$A$1:$C$50,2,FALSE),VLOOKUP(D305,'2Рабочее время'!$A$1:$C$50,3,FALSE)))),IF((AND(COUNTA(O305:Q305)=1,Q305&gt;0)),Q305*T305*IF(S305=0,0,IF(S305="Количество в месяц",1,IF(S305="Количество в неделю",4.285,IF(S305="Количество в день",IF(VLOOKUP(D305,'2Рабочее время'!$A$1:$C$50,2,FALSE)&gt;0,VLOOKUP(D305,'2Рабочее время'!$A$1:$C$50,2,FALSE),VLOOKUP(D305,'2Рабочее время'!$A$1:$C$50,3,FALSE)))))),0))))))</f>
        <v>0</v>
      </c>
      <c r="S305" s="91"/>
      <c r="T305" s="91"/>
      <c r="U305" s="39">
        <v>1</v>
      </c>
      <c r="V305" s="17">
        <f t="shared" si="14"/>
        <v>0</v>
      </c>
      <c r="W305" s="17">
        <f t="shared" si="16"/>
        <v>0</v>
      </c>
    </row>
    <row r="306" spans="4:23" ht="18.75" x14ac:dyDescent="0.25">
      <c r="D306" s="27"/>
      <c r="E306" s="44"/>
      <c r="F306" s="87"/>
      <c r="G306" s="83"/>
      <c r="H306" s="27"/>
      <c r="I306" s="27"/>
      <c r="J306" s="27"/>
      <c r="K306" s="17">
        <f t="shared" si="15"/>
        <v>0</v>
      </c>
      <c r="L306" s="88"/>
      <c r="M306" s="72"/>
      <c r="N306" s="72"/>
      <c r="O306" s="90"/>
      <c r="P306" s="72"/>
      <c r="Q306" s="72"/>
      <c r="R306" s="81">
        <f>IF(OR(COUNTA(L306:N306)&gt;=2,COUNTA(O306:Q306)&gt;=2),"ошибка",(IF((AND(COUNTA(L306:N306)=1,L306&gt;0)),L306*60*VLOOKUP(D306,'2Рабочее время'!$A:$L,4,FALSE)*((IF(VLOOKUP(D306,'2Рабочее время'!$A$1:$C$50,2,FALSE)&gt;0,VLOOKUP(D306,'2Рабочее время'!$A$1:$C$50,2,FALSE),VLOOKUP(D306,'2Рабочее время'!$A$1:$C$50,3,FALSE)))),IF((AND(COUNTA(L306:N306)=1,M306&gt;0)),M306*((IF(VLOOKUP(D306,'2Рабочее время'!$A$1:$C$50,2,FALSE)&gt;0,VLOOKUP(D306,'2Рабочее время'!$A$1:$C$50,2,FALSE),VLOOKUP(D306,'2Рабочее время'!$A$1:$C$50,3,FALSE)))),IF((AND(COUNTA(L306:N306)=1,N306&gt;0)),N306*T306*IF(S306=0,0,IF(S306="Количество в месяц",1,IF(S306="Количество в неделю",4.285,IF(S306="Количество в день",IF(VLOOKUP(D306,'2Рабочее время'!$A$1:$C$50,2,FALSE)&gt;0,VLOOKUP(D306,'2Рабочее время'!$A$1:$C$50,2,FALSE),VLOOKUP(D306,'2Рабочее время'!$A$1:$C$50,3,FALSE)))))),0)))+IF((AND(COUNTA(O306:Q306)=1,O306&gt;0)),O306*60*VLOOKUP(D306,'2Рабочее время'!$A:$L,4,FALSE)*((IF(VLOOKUP(D306,'2Рабочее время'!$A$1:$C$50,2,FALSE)&gt;0,VLOOKUP(D306,'2Рабочее время'!$A$1:$C$50,2,FALSE),VLOOKUP(D306,'2Рабочее время'!$A$1:$C$50,3,FALSE)))),IF((AND(COUNTA(L306:N306)=1,M306&gt;0)),M306*((IF(VLOOKUP(D306,'2Рабочее время'!$A$1:$C$50,2,FALSE)&gt;0,VLOOKUP(D306,'2Рабочее время'!$A$1:$C$50,2,FALSE),VLOOKUP(D306,'2Рабочее время'!$A$1:$C$50,3,FALSE)))),IF((AND(COUNTA(O306:Q306)=1,P306&gt;0)),P306*((IF(VLOOKUP(D306,'2Рабочее время'!$A$1:$C$50,2,FALSE)&gt;0,VLOOKUP(D306,'2Рабочее время'!$A$1:$C$50,2,FALSE),VLOOKUP(D306,'2Рабочее время'!$A$1:$C$50,3,FALSE)))),IF((AND(COUNTA(O306:Q306)=1,Q306&gt;0)),Q306*T306*IF(S306=0,0,IF(S306="Количество в месяц",1,IF(S306="Количество в неделю",4.285,IF(S306="Количество в день",IF(VLOOKUP(D306,'2Рабочее время'!$A$1:$C$50,2,FALSE)&gt;0,VLOOKUP(D306,'2Рабочее время'!$A$1:$C$50,2,FALSE),VLOOKUP(D306,'2Рабочее время'!$A$1:$C$50,3,FALSE)))))),0))))))</f>
        <v>0</v>
      </c>
      <c r="S306" s="91"/>
      <c r="T306" s="91"/>
      <c r="U306" s="39">
        <v>1</v>
      </c>
      <c r="V306" s="17">
        <f t="shared" si="14"/>
        <v>0</v>
      </c>
      <c r="W306" s="17">
        <f t="shared" si="16"/>
        <v>0</v>
      </c>
    </row>
    <row r="307" spans="4:23" ht="18.75" x14ac:dyDescent="0.25">
      <c r="D307" s="27"/>
      <c r="E307" s="44"/>
      <c r="F307" s="87"/>
      <c r="G307" s="83"/>
      <c r="H307" s="27"/>
      <c r="I307" s="27"/>
      <c r="J307" s="27"/>
      <c r="K307" s="17">
        <f t="shared" si="15"/>
        <v>0</v>
      </c>
      <c r="L307" s="88"/>
      <c r="M307" s="72"/>
      <c r="N307" s="72"/>
      <c r="O307" s="90"/>
      <c r="P307" s="72"/>
      <c r="Q307" s="72"/>
      <c r="R307" s="81">
        <f>IF(OR(COUNTA(L307:N307)&gt;=2,COUNTA(O307:Q307)&gt;=2),"ошибка",(IF((AND(COUNTA(L307:N307)=1,L307&gt;0)),L307*60*VLOOKUP(D307,'2Рабочее время'!$A:$L,4,FALSE)*((IF(VLOOKUP(D307,'2Рабочее время'!$A$1:$C$50,2,FALSE)&gt;0,VLOOKUP(D307,'2Рабочее время'!$A$1:$C$50,2,FALSE),VLOOKUP(D307,'2Рабочее время'!$A$1:$C$50,3,FALSE)))),IF((AND(COUNTA(L307:N307)=1,M307&gt;0)),M307*((IF(VLOOKUP(D307,'2Рабочее время'!$A$1:$C$50,2,FALSE)&gt;0,VLOOKUP(D307,'2Рабочее время'!$A$1:$C$50,2,FALSE),VLOOKUP(D307,'2Рабочее время'!$A$1:$C$50,3,FALSE)))),IF((AND(COUNTA(L307:N307)=1,N307&gt;0)),N307*T307*IF(S307=0,0,IF(S307="Количество в месяц",1,IF(S307="Количество в неделю",4.285,IF(S307="Количество в день",IF(VLOOKUP(D307,'2Рабочее время'!$A$1:$C$50,2,FALSE)&gt;0,VLOOKUP(D307,'2Рабочее время'!$A$1:$C$50,2,FALSE),VLOOKUP(D307,'2Рабочее время'!$A$1:$C$50,3,FALSE)))))),0)))+IF((AND(COUNTA(O307:Q307)=1,O307&gt;0)),O307*60*VLOOKUP(D307,'2Рабочее время'!$A:$L,4,FALSE)*((IF(VLOOKUP(D307,'2Рабочее время'!$A$1:$C$50,2,FALSE)&gt;0,VLOOKUP(D307,'2Рабочее время'!$A$1:$C$50,2,FALSE),VLOOKUP(D307,'2Рабочее время'!$A$1:$C$50,3,FALSE)))),IF((AND(COUNTA(L307:N307)=1,M307&gt;0)),M307*((IF(VLOOKUP(D307,'2Рабочее время'!$A$1:$C$50,2,FALSE)&gt;0,VLOOKUP(D307,'2Рабочее время'!$A$1:$C$50,2,FALSE),VLOOKUP(D307,'2Рабочее время'!$A$1:$C$50,3,FALSE)))),IF((AND(COUNTA(O307:Q307)=1,P307&gt;0)),P307*((IF(VLOOKUP(D307,'2Рабочее время'!$A$1:$C$50,2,FALSE)&gt;0,VLOOKUP(D307,'2Рабочее время'!$A$1:$C$50,2,FALSE),VLOOKUP(D307,'2Рабочее время'!$A$1:$C$50,3,FALSE)))),IF((AND(COUNTA(O307:Q307)=1,Q307&gt;0)),Q307*T307*IF(S307=0,0,IF(S307="Количество в месяц",1,IF(S307="Количество в неделю",4.285,IF(S307="Количество в день",IF(VLOOKUP(D307,'2Рабочее время'!$A$1:$C$50,2,FALSE)&gt;0,VLOOKUP(D307,'2Рабочее время'!$A$1:$C$50,2,FALSE),VLOOKUP(D307,'2Рабочее время'!$A$1:$C$50,3,FALSE)))))),0))))))</f>
        <v>0</v>
      </c>
      <c r="S307" s="91"/>
      <c r="T307" s="91"/>
      <c r="U307" s="39">
        <v>1</v>
      </c>
      <c r="V307" s="17">
        <f t="shared" si="14"/>
        <v>0</v>
      </c>
      <c r="W307" s="17">
        <f t="shared" si="16"/>
        <v>0</v>
      </c>
    </row>
    <row r="308" spans="4:23" ht="18.75" x14ac:dyDescent="0.25">
      <c r="D308" s="27"/>
      <c r="E308" s="44"/>
      <c r="F308" s="87"/>
      <c r="G308" s="83"/>
      <c r="H308" s="27"/>
      <c r="I308" s="27"/>
      <c r="J308" s="27"/>
      <c r="K308" s="17">
        <f t="shared" si="15"/>
        <v>0</v>
      </c>
      <c r="L308" s="88"/>
      <c r="M308" s="72"/>
      <c r="N308" s="72"/>
      <c r="O308" s="90"/>
      <c r="P308" s="72"/>
      <c r="Q308" s="72"/>
      <c r="R308" s="81">
        <f>IF(OR(COUNTA(L308:N308)&gt;=2,COUNTA(O308:Q308)&gt;=2),"ошибка",(IF((AND(COUNTA(L308:N308)=1,L308&gt;0)),L308*60*VLOOKUP(D308,'2Рабочее время'!$A:$L,4,FALSE)*((IF(VLOOKUP(D308,'2Рабочее время'!$A$1:$C$50,2,FALSE)&gt;0,VLOOKUP(D308,'2Рабочее время'!$A$1:$C$50,2,FALSE),VLOOKUP(D308,'2Рабочее время'!$A$1:$C$50,3,FALSE)))),IF((AND(COUNTA(L308:N308)=1,M308&gt;0)),M308*((IF(VLOOKUP(D308,'2Рабочее время'!$A$1:$C$50,2,FALSE)&gt;0,VLOOKUP(D308,'2Рабочее время'!$A$1:$C$50,2,FALSE),VLOOKUP(D308,'2Рабочее время'!$A$1:$C$50,3,FALSE)))),IF((AND(COUNTA(L308:N308)=1,N308&gt;0)),N308*T308*IF(S308=0,0,IF(S308="Количество в месяц",1,IF(S308="Количество в неделю",4.285,IF(S308="Количество в день",IF(VLOOKUP(D308,'2Рабочее время'!$A$1:$C$50,2,FALSE)&gt;0,VLOOKUP(D308,'2Рабочее время'!$A$1:$C$50,2,FALSE),VLOOKUP(D308,'2Рабочее время'!$A$1:$C$50,3,FALSE)))))),0)))+IF((AND(COUNTA(O308:Q308)=1,O308&gt;0)),O308*60*VLOOKUP(D308,'2Рабочее время'!$A:$L,4,FALSE)*((IF(VLOOKUP(D308,'2Рабочее время'!$A$1:$C$50,2,FALSE)&gt;0,VLOOKUP(D308,'2Рабочее время'!$A$1:$C$50,2,FALSE),VLOOKUP(D308,'2Рабочее время'!$A$1:$C$50,3,FALSE)))),IF((AND(COUNTA(L308:N308)=1,M308&gt;0)),M308*((IF(VLOOKUP(D308,'2Рабочее время'!$A$1:$C$50,2,FALSE)&gt;0,VLOOKUP(D308,'2Рабочее время'!$A$1:$C$50,2,FALSE),VLOOKUP(D308,'2Рабочее время'!$A$1:$C$50,3,FALSE)))),IF((AND(COUNTA(O308:Q308)=1,P308&gt;0)),P308*((IF(VLOOKUP(D308,'2Рабочее время'!$A$1:$C$50,2,FALSE)&gt;0,VLOOKUP(D308,'2Рабочее время'!$A$1:$C$50,2,FALSE),VLOOKUP(D308,'2Рабочее время'!$A$1:$C$50,3,FALSE)))),IF((AND(COUNTA(O308:Q308)=1,Q308&gt;0)),Q308*T308*IF(S308=0,0,IF(S308="Количество в месяц",1,IF(S308="Количество в неделю",4.285,IF(S308="Количество в день",IF(VLOOKUP(D308,'2Рабочее время'!$A$1:$C$50,2,FALSE)&gt;0,VLOOKUP(D308,'2Рабочее время'!$A$1:$C$50,2,FALSE),VLOOKUP(D308,'2Рабочее время'!$A$1:$C$50,3,FALSE)))))),0))))))</f>
        <v>0</v>
      </c>
      <c r="S308" s="91"/>
      <c r="T308" s="91"/>
      <c r="U308" s="39">
        <v>1</v>
      </c>
      <c r="V308" s="17">
        <f t="shared" si="14"/>
        <v>0</v>
      </c>
      <c r="W308" s="17">
        <f t="shared" si="16"/>
        <v>0</v>
      </c>
    </row>
    <row r="309" spans="4:23" ht="18.75" x14ac:dyDescent="0.25">
      <c r="D309" s="27"/>
      <c r="E309" s="44"/>
      <c r="F309" s="87"/>
      <c r="G309" s="83"/>
      <c r="H309" s="27"/>
      <c r="I309" s="27"/>
      <c r="J309" s="27"/>
      <c r="K309" s="17">
        <f t="shared" si="15"/>
        <v>0</v>
      </c>
      <c r="L309" s="88"/>
      <c r="M309" s="72"/>
      <c r="N309" s="72"/>
      <c r="O309" s="90"/>
      <c r="P309" s="72"/>
      <c r="Q309" s="72"/>
      <c r="R309" s="81">
        <f>IF(OR(COUNTA(L309:N309)&gt;=2,COUNTA(O309:Q309)&gt;=2),"ошибка",(IF((AND(COUNTA(L309:N309)=1,L309&gt;0)),L309*60*VLOOKUP(D309,'2Рабочее время'!$A:$L,4,FALSE)*((IF(VLOOKUP(D309,'2Рабочее время'!$A$1:$C$50,2,FALSE)&gt;0,VLOOKUP(D309,'2Рабочее время'!$A$1:$C$50,2,FALSE),VLOOKUP(D309,'2Рабочее время'!$A$1:$C$50,3,FALSE)))),IF((AND(COUNTA(L309:N309)=1,M309&gt;0)),M309*((IF(VLOOKUP(D309,'2Рабочее время'!$A$1:$C$50,2,FALSE)&gt;0,VLOOKUP(D309,'2Рабочее время'!$A$1:$C$50,2,FALSE),VLOOKUP(D309,'2Рабочее время'!$A$1:$C$50,3,FALSE)))),IF((AND(COUNTA(L309:N309)=1,N309&gt;0)),N309*T309*IF(S309=0,0,IF(S309="Количество в месяц",1,IF(S309="Количество в неделю",4.285,IF(S309="Количество в день",IF(VLOOKUP(D309,'2Рабочее время'!$A$1:$C$50,2,FALSE)&gt;0,VLOOKUP(D309,'2Рабочее время'!$A$1:$C$50,2,FALSE),VLOOKUP(D309,'2Рабочее время'!$A$1:$C$50,3,FALSE)))))),0)))+IF((AND(COUNTA(O309:Q309)=1,O309&gt;0)),O309*60*VLOOKUP(D309,'2Рабочее время'!$A:$L,4,FALSE)*((IF(VLOOKUP(D309,'2Рабочее время'!$A$1:$C$50,2,FALSE)&gt;0,VLOOKUP(D309,'2Рабочее время'!$A$1:$C$50,2,FALSE),VLOOKUP(D309,'2Рабочее время'!$A$1:$C$50,3,FALSE)))),IF((AND(COUNTA(L309:N309)=1,M309&gt;0)),M309*((IF(VLOOKUP(D309,'2Рабочее время'!$A$1:$C$50,2,FALSE)&gt;0,VLOOKUP(D309,'2Рабочее время'!$A$1:$C$50,2,FALSE),VLOOKUP(D309,'2Рабочее время'!$A$1:$C$50,3,FALSE)))),IF((AND(COUNTA(O309:Q309)=1,P309&gt;0)),P309*((IF(VLOOKUP(D309,'2Рабочее время'!$A$1:$C$50,2,FALSE)&gt;0,VLOOKUP(D309,'2Рабочее время'!$A$1:$C$50,2,FALSE),VLOOKUP(D309,'2Рабочее время'!$A$1:$C$50,3,FALSE)))),IF((AND(COUNTA(O309:Q309)=1,Q309&gt;0)),Q309*T309*IF(S309=0,0,IF(S309="Количество в месяц",1,IF(S309="Количество в неделю",4.285,IF(S309="Количество в день",IF(VLOOKUP(D309,'2Рабочее время'!$A$1:$C$50,2,FALSE)&gt;0,VLOOKUP(D309,'2Рабочее время'!$A$1:$C$50,2,FALSE),VLOOKUP(D309,'2Рабочее время'!$A$1:$C$50,3,FALSE)))))),0))))))</f>
        <v>0</v>
      </c>
      <c r="S309" s="91"/>
      <c r="T309" s="91"/>
      <c r="U309" s="39">
        <v>1</v>
      </c>
      <c r="V309" s="17">
        <f t="shared" si="14"/>
        <v>0</v>
      </c>
      <c r="W309" s="17">
        <f t="shared" si="16"/>
        <v>0</v>
      </c>
    </row>
    <row r="310" spans="4:23" ht="18.75" x14ac:dyDescent="0.25">
      <c r="D310" s="27"/>
      <c r="E310" s="44"/>
      <c r="F310" s="87"/>
      <c r="G310" s="83"/>
      <c r="H310" s="27"/>
      <c r="I310" s="27"/>
      <c r="J310" s="27"/>
      <c r="K310" s="17">
        <f t="shared" si="15"/>
        <v>0</v>
      </c>
      <c r="L310" s="88"/>
      <c r="M310" s="72"/>
      <c r="N310" s="72"/>
      <c r="O310" s="90"/>
      <c r="P310" s="72"/>
      <c r="Q310" s="72"/>
      <c r="R310" s="81">
        <f>IF(OR(COUNTA(L310:N310)&gt;=2,COUNTA(O310:Q310)&gt;=2),"ошибка",(IF((AND(COUNTA(L310:N310)=1,L310&gt;0)),L310*60*VLOOKUP(D310,'2Рабочее время'!$A:$L,4,FALSE)*((IF(VLOOKUP(D310,'2Рабочее время'!$A$1:$C$50,2,FALSE)&gt;0,VLOOKUP(D310,'2Рабочее время'!$A$1:$C$50,2,FALSE),VLOOKUP(D310,'2Рабочее время'!$A$1:$C$50,3,FALSE)))),IF((AND(COUNTA(L310:N310)=1,M310&gt;0)),M310*((IF(VLOOKUP(D310,'2Рабочее время'!$A$1:$C$50,2,FALSE)&gt;0,VLOOKUP(D310,'2Рабочее время'!$A$1:$C$50,2,FALSE),VLOOKUP(D310,'2Рабочее время'!$A$1:$C$50,3,FALSE)))),IF((AND(COUNTA(L310:N310)=1,N310&gt;0)),N310*T310*IF(S310=0,0,IF(S310="Количество в месяц",1,IF(S310="Количество в неделю",4.285,IF(S310="Количество в день",IF(VLOOKUP(D310,'2Рабочее время'!$A$1:$C$50,2,FALSE)&gt;0,VLOOKUP(D310,'2Рабочее время'!$A$1:$C$50,2,FALSE),VLOOKUP(D310,'2Рабочее время'!$A$1:$C$50,3,FALSE)))))),0)))+IF((AND(COUNTA(O310:Q310)=1,O310&gt;0)),O310*60*VLOOKUP(D310,'2Рабочее время'!$A:$L,4,FALSE)*((IF(VLOOKUP(D310,'2Рабочее время'!$A$1:$C$50,2,FALSE)&gt;0,VLOOKUP(D310,'2Рабочее время'!$A$1:$C$50,2,FALSE),VLOOKUP(D310,'2Рабочее время'!$A$1:$C$50,3,FALSE)))),IF((AND(COUNTA(L310:N310)=1,M310&gt;0)),M310*((IF(VLOOKUP(D310,'2Рабочее время'!$A$1:$C$50,2,FALSE)&gt;0,VLOOKUP(D310,'2Рабочее время'!$A$1:$C$50,2,FALSE),VLOOKUP(D310,'2Рабочее время'!$A$1:$C$50,3,FALSE)))),IF((AND(COUNTA(O310:Q310)=1,P310&gt;0)),P310*((IF(VLOOKUP(D310,'2Рабочее время'!$A$1:$C$50,2,FALSE)&gt;0,VLOOKUP(D310,'2Рабочее время'!$A$1:$C$50,2,FALSE),VLOOKUP(D310,'2Рабочее время'!$A$1:$C$50,3,FALSE)))),IF((AND(COUNTA(O310:Q310)=1,Q310&gt;0)),Q310*T310*IF(S310=0,0,IF(S310="Количество в месяц",1,IF(S310="Количество в неделю",4.285,IF(S310="Количество в день",IF(VLOOKUP(D310,'2Рабочее время'!$A$1:$C$50,2,FALSE)&gt;0,VLOOKUP(D310,'2Рабочее время'!$A$1:$C$50,2,FALSE),VLOOKUP(D310,'2Рабочее время'!$A$1:$C$50,3,FALSE)))))),0))))))</f>
        <v>0</v>
      </c>
      <c r="S310" s="91"/>
      <c r="T310" s="91"/>
      <c r="U310" s="39">
        <v>1</v>
      </c>
      <c r="V310" s="17">
        <f t="shared" si="14"/>
        <v>0</v>
      </c>
      <c r="W310" s="17">
        <f t="shared" si="16"/>
        <v>0</v>
      </c>
    </row>
    <row r="311" spans="4:23" ht="18.75" x14ac:dyDescent="0.25">
      <c r="D311" s="27"/>
      <c r="E311" s="44"/>
      <c r="F311" s="87"/>
      <c r="G311" s="83"/>
      <c r="H311" s="27"/>
      <c r="I311" s="27"/>
      <c r="J311" s="27"/>
      <c r="K311" s="17">
        <f t="shared" si="15"/>
        <v>0</v>
      </c>
      <c r="L311" s="88"/>
      <c r="M311" s="72"/>
      <c r="N311" s="72"/>
      <c r="O311" s="90"/>
      <c r="P311" s="72"/>
      <c r="Q311" s="72"/>
      <c r="R311" s="81">
        <f>IF(OR(COUNTA(L311:N311)&gt;=2,COUNTA(O311:Q311)&gt;=2),"ошибка",(IF((AND(COUNTA(L311:N311)=1,L311&gt;0)),L311*60*VLOOKUP(D311,'2Рабочее время'!$A:$L,4,FALSE)*((IF(VLOOKUP(D311,'2Рабочее время'!$A$1:$C$50,2,FALSE)&gt;0,VLOOKUP(D311,'2Рабочее время'!$A$1:$C$50,2,FALSE),VLOOKUP(D311,'2Рабочее время'!$A$1:$C$50,3,FALSE)))),IF((AND(COUNTA(L311:N311)=1,M311&gt;0)),M311*((IF(VLOOKUP(D311,'2Рабочее время'!$A$1:$C$50,2,FALSE)&gt;0,VLOOKUP(D311,'2Рабочее время'!$A$1:$C$50,2,FALSE),VLOOKUP(D311,'2Рабочее время'!$A$1:$C$50,3,FALSE)))),IF((AND(COUNTA(L311:N311)=1,N311&gt;0)),N311*T311*IF(S311=0,0,IF(S311="Количество в месяц",1,IF(S311="Количество в неделю",4.285,IF(S311="Количество в день",IF(VLOOKUP(D311,'2Рабочее время'!$A$1:$C$50,2,FALSE)&gt;0,VLOOKUP(D311,'2Рабочее время'!$A$1:$C$50,2,FALSE),VLOOKUP(D311,'2Рабочее время'!$A$1:$C$50,3,FALSE)))))),0)))+IF((AND(COUNTA(O311:Q311)=1,O311&gt;0)),O311*60*VLOOKUP(D311,'2Рабочее время'!$A:$L,4,FALSE)*((IF(VLOOKUP(D311,'2Рабочее время'!$A$1:$C$50,2,FALSE)&gt;0,VLOOKUP(D311,'2Рабочее время'!$A$1:$C$50,2,FALSE),VLOOKUP(D311,'2Рабочее время'!$A$1:$C$50,3,FALSE)))),IF((AND(COUNTA(L311:N311)=1,M311&gt;0)),M311*((IF(VLOOKUP(D311,'2Рабочее время'!$A$1:$C$50,2,FALSE)&gt;0,VLOOKUP(D311,'2Рабочее время'!$A$1:$C$50,2,FALSE),VLOOKUP(D311,'2Рабочее время'!$A$1:$C$50,3,FALSE)))),IF((AND(COUNTA(O311:Q311)=1,P311&gt;0)),P311*((IF(VLOOKUP(D311,'2Рабочее время'!$A$1:$C$50,2,FALSE)&gt;0,VLOOKUP(D311,'2Рабочее время'!$A$1:$C$50,2,FALSE),VLOOKUP(D311,'2Рабочее время'!$A$1:$C$50,3,FALSE)))),IF((AND(COUNTA(O311:Q311)=1,Q311&gt;0)),Q311*T311*IF(S311=0,0,IF(S311="Количество в месяц",1,IF(S311="Количество в неделю",4.285,IF(S311="Количество в день",IF(VLOOKUP(D311,'2Рабочее время'!$A$1:$C$50,2,FALSE)&gt;0,VLOOKUP(D311,'2Рабочее время'!$A$1:$C$50,2,FALSE),VLOOKUP(D311,'2Рабочее время'!$A$1:$C$50,3,FALSE)))))),0))))))</f>
        <v>0</v>
      </c>
      <c r="S311" s="91"/>
      <c r="T311" s="91"/>
      <c r="U311" s="39">
        <v>1</v>
      </c>
      <c r="V311" s="17">
        <f t="shared" si="14"/>
        <v>0</v>
      </c>
      <c r="W311" s="17">
        <f t="shared" si="16"/>
        <v>0</v>
      </c>
    </row>
    <row r="312" spans="4:23" ht="18.75" x14ac:dyDescent="0.25">
      <c r="D312" s="27"/>
      <c r="E312" s="44"/>
      <c r="F312" s="87"/>
      <c r="G312" s="83"/>
      <c r="H312" s="27"/>
      <c r="I312" s="27"/>
      <c r="J312" s="27"/>
      <c r="K312" s="17">
        <f t="shared" si="15"/>
        <v>0</v>
      </c>
      <c r="L312" s="88"/>
      <c r="M312" s="72"/>
      <c r="N312" s="72"/>
      <c r="O312" s="90"/>
      <c r="P312" s="72"/>
      <c r="Q312" s="72"/>
      <c r="R312" s="81">
        <f>IF(OR(COUNTA(L312:N312)&gt;=2,COUNTA(O312:Q312)&gt;=2),"ошибка",(IF((AND(COUNTA(L312:N312)=1,L312&gt;0)),L312*60*VLOOKUP(D312,'2Рабочее время'!$A:$L,4,FALSE)*((IF(VLOOKUP(D312,'2Рабочее время'!$A$1:$C$50,2,FALSE)&gt;0,VLOOKUP(D312,'2Рабочее время'!$A$1:$C$50,2,FALSE),VLOOKUP(D312,'2Рабочее время'!$A$1:$C$50,3,FALSE)))),IF((AND(COUNTA(L312:N312)=1,M312&gt;0)),M312*((IF(VLOOKUP(D312,'2Рабочее время'!$A$1:$C$50,2,FALSE)&gt;0,VLOOKUP(D312,'2Рабочее время'!$A$1:$C$50,2,FALSE),VLOOKUP(D312,'2Рабочее время'!$A$1:$C$50,3,FALSE)))),IF((AND(COUNTA(L312:N312)=1,N312&gt;0)),N312*T312*IF(S312=0,0,IF(S312="Количество в месяц",1,IF(S312="Количество в неделю",4.285,IF(S312="Количество в день",IF(VLOOKUP(D312,'2Рабочее время'!$A$1:$C$50,2,FALSE)&gt;0,VLOOKUP(D312,'2Рабочее время'!$A$1:$C$50,2,FALSE),VLOOKUP(D312,'2Рабочее время'!$A$1:$C$50,3,FALSE)))))),0)))+IF((AND(COUNTA(O312:Q312)=1,O312&gt;0)),O312*60*VLOOKUP(D312,'2Рабочее время'!$A:$L,4,FALSE)*((IF(VLOOKUP(D312,'2Рабочее время'!$A$1:$C$50,2,FALSE)&gt;0,VLOOKUP(D312,'2Рабочее время'!$A$1:$C$50,2,FALSE),VLOOKUP(D312,'2Рабочее время'!$A$1:$C$50,3,FALSE)))),IF((AND(COUNTA(L312:N312)=1,M312&gt;0)),M312*((IF(VLOOKUP(D312,'2Рабочее время'!$A$1:$C$50,2,FALSE)&gt;0,VLOOKUP(D312,'2Рабочее время'!$A$1:$C$50,2,FALSE),VLOOKUP(D312,'2Рабочее время'!$A$1:$C$50,3,FALSE)))),IF((AND(COUNTA(O312:Q312)=1,P312&gt;0)),P312*((IF(VLOOKUP(D312,'2Рабочее время'!$A$1:$C$50,2,FALSE)&gt;0,VLOOKUP(D312,'2Рабочее время'!$A$1:$C$50,2,FALSE),VLOOKUP(D312,'2Рабочее время'!$A$1:$C$50,3,FALSE)))),IF((AND(COUNTA(O312:Q312)=1,Q312&gt;0)),Q312*T312*IF(S312=0,0,IF(S312="Количество в месяц",1,IF(S312="Количество в неделю",4.285,IF(S312="Количество в день",IF(VLOOKUP(D312,'2Рабочее время'!$A$1:$C$50,2,FALSE)&gt;0,VLOOKUP(D312,'2Рабочее время'!$A$1:$C$50,2,FALSE),VLOOKUP(D312,'2Рабочее время'!$A$1:$C$50,3,FALSE)))))),0))))))</f>
        <v>0</v>
      </c>
      <c r="S312" s="91"/>
      <c r="T312" s="91"/>
      <c r="U312" s="39">
        <v>1</v>
      </c>
      <c r="V312" s="17">
        <f t="shared" si="14"/>
        <v>0</v>
      </c>
      <c r="W312" s="17">
        <f t="shared" si="16"/>
        <v>0</v>
      </c>
    </row>
    <row r="313" spans="4:23" ht="18.75" x14ac:dyDescent="0.25">
      <c r="D313" s="27"/>
      <c r="E313" s="44"/>
      <c r="F313" s="87"/>
      <c r="G313" s="83"/>
      <c r="H313" s="27"/>
      <c r="I313" s="27"/>
      <c r="J313" s="27"/>
      <c r="K313" s="17">
        <f t="shared" si="15"/>
        <v>0</v>
      </c>
      <c r="L313" s="88"/>
      <c r="M313" s="72"/>
      <c r="N313" s="72"/>
      <c r="O313" s="90"/>
      <c r="P313" s="72"/>
      <c r="Q313" s="72"/>
      <c r="R313" s="81">
        <f>IF(OR(COUNTA(L313:N313)&gt;=2,COUNTA(O313:Q313)&gt;=2),"ошибка",(IF((AND(COUNTA(L313:N313)=1,L313&gt;0)),L313*60*VLOOKUP(D313,'2Рабочее время'!$A:$L,4,FALSE)*((IF(VLOOKUP(D313,'2Рабочее время'!$A$1:$C$50,2,FALSE)&gt;0,VLOOKUP(D313,'2Рабочее время'!$A$1:$C$50,2,FALSE),VLOOKUP(D313,'2Рабочее время'!$A$1:$C$50,3,FALSE)))),IF((AND(COUNTA(L313:N313)=1,M313&gt;0)),M313*((IF(VLOOKUP(D313,'2Рабочее время'!$A$1:$C$50,2,FALSE)&gt;0,VLOOKUP(D313,'2Рабочее время'!$A$1:$C$50,2,FALSE),VLOOKUP(D313,'2Рабочее время'!$A$1:$C$50,3,FALSE)))),IF((AND(COUNTA(L313:N313)=1,N313&gt;0)),N313*T313*IF(S313=0,0,IF(S313="Количество в месяц",1,IF(S313="Количество в неделю",4.285,IF(S313="Количество в день",IF(VLOOKUP(D313,'2Рабочее время'!$A$1:$C$50,2,FALSE)&gt;0,VLOOKUP(D313,'2Рабочее время'!$A$1:$C$50,2,FALSE),VLOOKUP(D313,'2Рабочее время'!$A$1:$C$50,3,FALSE)))))),0)))+IF((AND(COUNTA(O313:Q313)=1,O313&gt;0)),O313*60*VLOOKUP(D313,'2Рабочее время'!$A:$L,4,FALSE)*((IF(VLOOKUP(D313,'2Рабочее время'!$A$1:$C$50,2,FALSE)&gt;0,VLOOKUP(D313,'2Рабочее время'!$A$1:$C$50,2,FALSE),VLOOKUP(D313,'2Рабочее время'!$A$1:$C$50,3,FALSE)))),IF((AND(COUNTA(L313:N313)=1,M313&gt;0)),M313*((IF(VLOOKUP(D313,'2Рабочее время'!$A$1:$C$50,2,FALSE)&gt;0,VLOOKUP(D313,'2Рабочее время'!$A$1:$C$50,2,FALSE),VLOOKUP(D313,'2Рабочее время'!$A$1:$C$50,3,FALSE)))),IF((AND(COUNTA(O313:Q313)=1,P313&gt;0)),P313*((IF(VLOOKUP(D313,'2Рабочее время'!$A$1:$C$50,2,FALSE)&gt;0,VLOOKUP(D313,'2Рабочее время'!$A$1:$C$50,2,FALSE),VLOOKUP(D313,'2Рабочее время'!$A$1:$C$50,3,FALSE)))),IF((AND(COUNTA(O313:Q313)=1,Q313&gt;0)),Q313*T313*IF(S313=0,0,IF(S313="Количество в месяц",1,IF(S313="Количество в неделю",4.285,IF(S313="Количество в день",IF(VLOOKUP(D313,'2Рабочее время'!$A$1:$C$50,2,FALSE)&gt;0,VLOOKUP(D313,'2Рабочее время'!$A$1:$C$50,2,FALSE),VLOOKUP(D313,'2Рабочее время'!$A$1:$C$50,3,FALSE)))))),0))))))</f>
        <v>0</v>
      </c>
      <c r="S313" s="91"/>
      <c r="T313" s="91"/>
      <c r="U313" s="39">
        <v>1</v>
      </c>
      <c r="V313" s="17">
        <f t="shared" si="14"/>
        <v>0</v>
      </c>
      <c r="W313" s="17">
        <f t="shared" si="16"/>
        <v>0</v>
      </c>
    </row>
    <row r="314" spans="4:23" ht="18.75" x14ac:dyDescent="0.25">
      <c r="D314" s="27"/>
      <c r="E314" s="44"/>
      <c r="F314" s="87"/>
      <c r="G314" s="83"/>
      <c r="H314" s="27"/>
      <c r="I314" s="27"/>
      <c r="J314" s="27"/>
      <c r="K314" s="17">
        <f t="shared" si="15"/>
        <v>0</v>
      </c>
      <c r="L314" s="88"/>
      <c r="M314" s="72"/>
      <c r="N314" s="72"/>
      <c r="O314" s="90"/>
      <c r="P314" s="72"/>
      <c r="Q314" s="72"/>
      <c r="R314" s="81">
        <f>IF(OR(COUNTA(L314:N314)&gt;=2,COUNTA(O314:Q314)&gt;=2),"ошибка",(IF((AND(COUNTA(L314:N314)=1,L314&gt;0)),L314*60*VLOOKUP(D314,'2Рабочее время'!$A:$L,4,FALSE)*((IF(VLOOKUP(D314,'2Рабочее время'!$A$1:$C$50,2,FALSE)&gt;0,VLOOKUP(D314,'2Рабочее время'!$A$1:$C$50,2,FALSE),VLOOKUP(D314,'2Рабочее время'!$A$1:$C$50,3,FALSE)))),IF((AND(COUNTA(L314:N314)=1,M314&gt;0)),M314*((IF(VLOOKUP(D314,'2Рабочее время'!$A$1:$C$50,2,FALSE)&gt;0,VLOOKUP(D314,'2Рабочее время'!$A$1:$C$50,2,FALSE),VLOOKUP(D314,'2Рабочее время'!$A$1:$C$50,3,FALSE)))),IF((AND(COUNTA(L314:N314)=1,N314&gt;0)),N314*T314*IF(S314=0,0,IF(S314="Количество в месяц",1,IF(S314="Количество в неделю",4.285,IF(S314="Количество в день",IF(VLOOKUP(D314,'2Рабочее время'!$A$1:$C$50,2,FALSE)&gt;0,VLOOKUP(D314,'2Рабочее время'!$A$1:$C$50,2,FALSE),VLOOKUP(D314,'2Рабочее время'!$A$1:$C$50,3,FALSE)))))),0)))+IF((AND(COUNTA(O314:Q314)=1,O314&gt;0)),O314*60*VLOOKUP(D314,'2Рабочее время'!$A:$L,4,FALSE)*((IF(VLOOKUP(D314,'2Рабочее время'!$A$1:$C$50,2,FALSE)&gt;0,VLOOKUP(D314,'2Рабочее время'!$A$1:$C$50,2,FALSE),VLOOKUP(D314,'2Рабочее время'!$A$1:$C$50,3,FALSE)))),IF((AND(COUNTA(L314:N314)=1,M314&gt;0)),M314*((IF(VLOOKUP(D314,'2Рабочее время'!$A$1:$C$50,2,FALSE)&gt;0,VLOOKUP(D314,'2Рабочее время'!$A$1:$C$50,2,FALSE),VLOOKUP(D314,'2Рабочее время'!$A$1:$C$50,3,FALSE)))),IF((AND(COUNTA(O314:Q314)=1,P314&gt;0)),P314*((IF(VLOOKUP(D314,'2Рабочее время'!$A$1:$C$50,2,FALSE)&gt;0,VLOOKUP(D314,'2Рабочее время'!$A$1:$C$50,2,FALSE),VLOOKUP(D314,'2Рабочее время'!$A$1:$C$50,3,FALSE)))),IF((AND(COUNTA(O314:Q314)=1,Q314&gt;0)),Q314*T314*IF(S314=0,0,IF(S314="Количество в месяц",1,IF(S314="Количество в неделю",4.285,IF(S314="Количество в день",IF(VLOOKUP(D314,'2Рабочее время'!$A$1:$C$50,2,FALSE)&gt;0,VLOOKUP(D314,'2Рабочее время'!$A$1:$C$50,2,FALSE),VLOOKUP(D314,'2Рабочее время'!$A$1:$C$50,3,FALSE)))))),0))))))</f>
        <v>0</v>
      </c>
      <c r="S314" s="91"/>
      <c r="T314" s="91"/>
      <c r="U314" s="39">
        <v>1</v>
      </c>
      <c r="V314" s="17">
        <f t="shared" si="14"/>
        <v>0</v>
      </c>
      <c r="W314" s="17">
        <f t="shared" si="16"/>
        <v>0</v>
      </c>
    </row>
    <row r="315" spans="4:23" ht="18.75" x14ac:dyDescent="0.25">
      <c r="D315" s="27"/>
      <c r="E315" s="44"/>
      <c r="F315" s="87"/>
      <c r="G315" s="83"/>
      <c r="H315" s="27"/>
      <c r="I315" s="27"/>
      <c r="J315" s="27"/>
      <c r="K315" s="17">
        <f t="shared" si="15"/>
        <v>0</v>
      </c>
      <c r="L315" s="88"/>
      <c r="M315" s="72"/>
      <c r="N315" s="72"/>
      <c r="O315" s="90"/>
      <c r="P315" s="72"/>
      <c r="Q315" s="72"/>
      <c r="R315" s="81">
        <f>IF(OR(COUNTA(L315:N315)&gt;=2,COUNTA(O315:Q315)&gt;=2),"ошибка",(IF((AND(COUNTA(L315:N315)=1,L315&gt;0)),L315*60*VLOOKUP(D315,'2Рабочее время'!$A:$L,4,FALSE)*((IF(VLOOKUP(D315,'2Рабочее время'!$A$1:$C$50,2,FALSE)&gt;0,VLOOKUP(D315,'2Рабочее время'!$A$1:$C$50,2,FALSE),VLOOKUP(D315,'2Рабочее время'!$A$1:$C$50,3,FALSE)))),IF((AND(COUNTA(L315:N315)=1,M315&gt;0)),M315*((IF(VLOOKUP(D315,'2Рабочее время'!$A$1:$C$50,2,FALSE)&gt;0,VLOOKUP(D315,'2Рабочее время'!$A$1:$C$50,2,FALSE),VLOOKUP(D315,'2Рабочее время'!$A$1:$C$50,3,FALSE)))),IF((AND(COUNTA(L315:N315)=1,N315&gt;0)),N315*T315*IF(S315=0,0,IF(S315="Количество в месяц",1,IF(S315="Количество в неделю",4.285,IF(S315="Количество в день",IF(VLOOKUP(D315,'2Рабочее время'!$A$1:$C$50,2,FALSE)&gt;0,VLOOKUP(D315,'2Рабочее время'!$A$1:$C$50,2,FALSE),VLOOKUP(D315,'2Рабочее время'!$A$1:$C$50,3,FALSE)))))),0)))+IF((AND(COUNTA(O315:Q315)=1,O315&gt;0)),O315*60*VLOOKUP(D315,'2Рабочее время'!$A:$L,4,FALSE)*((IF(VLOOKUP(D315,'2Рабочее время'!$A$1:$C$50,2,FALSE)&gt;0,VLOOKUP(D315,'2Рабочее время'!$A$1:$C$50,2,FALSE),VLOOKUP(D315,'2Рабочее время'!$A$1:$C$50,3,FALSE)))),IF((AND(COUNTA(L315:N315)=1,M315&gt;0)),M315*((IF(VLOOKUP(D315,'2Рабочее время'!$A$1:$C$50,2,FALSE)&gt;0,VLOOKUP(D315,'2Рабочее время'!$A$1:$C$50,2,FALSE),VLOOKUP(D315,'2Рабочее время'!$A$1:$C$50,3,FALSE)))),IF((AND(COUNTA(O315:Q315)=1,P315&gt;0)),P315*((IF(VLOOKUP(D315,'2Рабочее время'!$A$1:$C$50,2,FALSE)&gt;0,VLOOKUP(D315,'2Рабочее время'!$A$1:$C$50,2,FALSE),VLOOKUP(D315,'2Рабочее время'!$A$1:$C$50,3,FALSE)))),IF((AND(COUNTA(O315:Q315)=1,Q315&gt;0)),Q315*T315*IF(S315=0,0,IF(S315="Количество в месяц",1,IF(S315="Количество в неделю",4.285,IF(S315="Количество в день",IF(VLOOKUP(D315,'2Рабочее время'!$A$1:$C$50,2,FALSE)&gt;0,VLOOKUP(D315,'2Рабочее время'!$A$1:$C$50,2,FALSE),VLOOKUP(D315,'2Рабочее время'!$A$1:$C$50,3,FALSE)))))),0))))))</f>
        <v>0</v>
      </c>
      <c r="S315" s="91"/>
      <c r="T315" s="91"/>
      <c r="U315" s="39">
        <v>1</v>
      </c>
      <c r="V315" s="17">
        <f t="shared" si="14"/>
        <v>0</v>
      </c>
      <c r="W315" s="17">
        <f t="shared" si="16"/>
        <v>0</v>
      </c>
    </row>
    <row r="316" spans="4:23" ht="18.75" x14ac:dyDescent="0.25">
      <c r="D316" s="27"/>
      <c r="E316" s="44"/>
      <c r="F316" s="87"/>
      <c r="G316" s="83"/>
      <c r="H316" s="27"/>
      <c r="I316" s="27"/>
      <c r="J316" s="27"/>
      <c r="K316" s="17">
        <f t="shared" si="15"/>
        <v>0</v>
      </c>
      <c r="L316" s="88"/>
      <c r="M316" s="72"/>
      <c r="N316" s="72"/>
      <c r="O316" s="90"/>
      <c r="P316" s="72"/>
      <c r="Q316" s="72"/>
      <c r="R316" s="81">
        <f>IF(OR(COUNTA(L316:N316)&gt;=2,COUNTA(O316:Q316)&gt;=2),"ошибка",(IF((AND(COUNTA(L316:N316)=1,L316&gt;0)),L316*60*VLOOKUP(D316,'2Рабочее время'!$A:$L,4,FALSE)*((IF(VLOOKUP(D316,'2Рабочее время'!$A$1:$C$50,2,FALSE)&gt;0,VLOOKUP(D316,'2Рабочее время'!$A$1:$C$50,2,FALSE),VLOOKUP(D316,'2Рабочее время'!$A$1:$C$50,3,FALSE)))),IF((AND(COUNTA(L316:N316)=1,M316&gt;0)),M316*((IF(VLOOKUP(D316,'2Рабочее время'!$A$1:$C$50,2,FALSE)&gt;0,VLOOKUP(D316,'2Рабочее время'!$A$1:$C$50,2,FALSE),VLOOKUP(D316,'2Рабочее время'!$A$1:$C$50,3,FALSE)))),IF((AND(COUNTA(L316:N316)=1,N316&gt;0)),N316*T316*IF(S316=0,0,IF(S316="Количество в месяц",1,IF(S316="Количество в неделю",4.285,IF(S316="Количество в день",IF(VLOOKUP(D316,'2Рабочее время'!$A$1:$C$50,2,FALSE)&gt;0,VLOOKUP(D316,'2Рабочее время'!$A$1:$C$50,2,FALSE),VLOOKUP(D316,'2Рабочее время'!$A$1:$C$50,3,FALSE)))))),0)))+IF((AND(COUNTA(O316:Q316)=1,O316&gt;0)),O316*60*VLOOKUP(D316,'2Рабочее время'!$A:$L,4,FALSE)*((IF(VLOOKUP(D316,'2Рабочее время'!$A$1:$C$50,2,FALSE)&gt;0,VLOOKUP(D316,'2Рабочее время'!$A$1:$C$50,2,FALSE),VLOOKUP(D316,'2Рабочее время'!$A$1:$C$50,3,FALSE)))),IF((AND(COUNTA(L316:N316)=1,M316&gt;0)),M316*((IF(VLOOKUP(D316,'2Рабочее время'!$A$1:$C$50,2,FALSE)&gt;0,VLOOKUP(D316,'2Рабочее время'!$A$1:$C$50,2,FALSE),VLOOKUP(D316,'2Рабочее время'!$A$1:$C$50,3,FALSE)))),IF((AND(COUNTA(O316:Q316)=1,P316&gt;0)),P316*((IF(VLOOKUP(D316,'2Рабочее время'!$A$1:$C$50,2,FALSE)&gt;0,VLOOKUP(D316,'2Рабочее время'!$A$1:$C$50,2,FALSE),VLOOKUP(D316,'2Рабочее время'!$A$1:$C$50,3,FALSE)))),IF((AND(COUNTA(O316:Q316)=1,Q316&gt;0)),Q316*T316*IF(S316=0,0,IF(S316="Количество в месяц",1,IF(S316="Количество в неделю",4.285,IF(S316="Количество в день",IF(VLOOKUP(D316,'2Рабочее время'!$A$1:$C$50,2,FALSE)&gt;0,VLOOKUP(D316,'2Рабочее время'!$A$1:$C$50,2,FALSE),VLOOKUP(D316,'2Рабочее время'!$A$1:$C$50,3,FALSE)))))),0))))))</f>
        <v>0</v>
      </c>
      <c r="S316" s="91"/>
      <c r="T316" s="91"/>
      <c r="U316" s="39">
        <v>1</v>
      </c>
      <c r="V316" s="17">
        <f t="shared" si="14"/>
        <v>0</v>
      </c>
      <c r="W316" s="17">
        <f t="shared" si="16"/>
        <v>0</v>
      </c>
    </row>
    <row r="317" spans="4:23" ht="18.75" x14ac:dyDescent="0.25">
      <c r="D317" s="27"/>
      <c r="E317" s="44"/>
      <c r="F317" s="87"/>
      <c r="G317" s="83"/>
      <c r="H317" s="27"/>
      <c r="I317" s="27"/>
      <c r="J317" s="27"/>
      <c r="K317" s="17">
        <f t="shared" si="15"/>
        <v>0</v>
      </c>
      <c r="L317" s="88"/>
      <c r="M317" s="72"/>
      <c r="N317" s="72"/>
      <c r="O317" s="90"/>
      <c r="P317" s="72"/>
      <c r="Q317" s="72"/>
      <c r="R317" s="81">
        <f>IF(OR(COUNTA(L317:N317)&gt;=2,COUNTA(O317:Q317)&gt;=2),"ошибка",(IF((AND(COUNTA(L317:N317)=1,L317&gt;0)),L317*60*VLOOKUP(D317,'2Рабочее время'!$A:$L,4,FALSE)*((IF(VLOOKUP(D317,'2Рабочее время'!$A$1:$C$50,2,FALSE)&gt;0,VLOOKUP(D317,'2Рабочее время'!$A$1:$C$50,2,FALSE),VLOOKUP(D317,'2Рабочее время'!$A$1:$C$50,3,FALSE)))),IF((AND(COUNTA(L317:N317)=1,M317&gt;0)),M317*((IF(VLOOKUP(D317,'2Рабочее время'!$A$1:$C$50,2,FALSE)&gt;0,VLOOKUP(D317,'2Рабочее время'!$A$1:$C$50,2,FALSE),VLOOKUP(D317,'2Рабочее время'!$A$1:$C$50,3,FALSE)))),IF((AND(COUNTA(L317:N317)=1,N317&gt;0)),N317*T317*IF(S317=0,0,IF(S317="Количество в месяц",1,IF(S317="Количество в неделю",4.285,IF(S317="Количество в день",IF(VLOOKUP(D317,'2Рабочее время'!$A$1:$C$50,2,FALSE)&gt;0,VLOOKUP(D317,'2Рабочее время'!$A$1:$C$50,2,FALSE),VLOOKUP(D317,'2Рабочее время'!$A$1:$C$50,3,FALSE)))))),0)))+IF((AND(COUNTA(O317:Q317)=1,O317&gt;0)),O317*60*VLOOKUP(D317,'2Рабочее время'!$A:$L,4,FALSE)*((IF(VLOOKUP(D317,'2Рабочее время'!$A$1:$C$50,2,FALSE)&gt;0,VLOOKUP(D317,'2Рабочее время'!$A$1:$C$50,2,FALSE),VLOOKUP(D317,'2Рабочее время'!$A$1:$C$50,3,FALSE)))),IF((AND(COUNTA(L317:N317)=1,M317&gt;0)),M317*((IF(VLOOKUP(D317,'2Рабочее время'!$A$1:$C$50,2,FALSE)&gt;0,VLOOKUP(D317,'2Рабочее время'!$A$1:$C$50,2,FALSE),VLOOKUP(D317,'2Рабочее время'!$A$1:$C$50,3,FALSE)))),IF((AND(COUNTA(O317:Q317)=1,P317&gt;0)),P317*((IF(VLOOKUP(D317,'2Рабочее время'!$A$1:$C$50,2,FALSE)&gt;0,VLOOKUP(D317,'2Рабочее время'!$A$1:$C$50,2,FALSE),VLOOKUP(D317,'2Рабочее время'!$A$1:$C$50,3,FALSE)))),IF((AND(COUNTA(O317:Q317)=1,Q317&gt;0)),Q317*T317*IF(S317=0,0,IF(S317="Количество в месяц",1,IF(S317="Количество в неделю",4.285,IF(S317="Количество в день",IF(VLOOKUP(D317,'2Рабочее время'!$A$1:$C$50,2,FALSE)&gt;0,VLOOKUP(D317,'2Рабочее время'!$A$1:$C$50,2,FALSE),VLOOKUP(D317,'2Рабочее время'!$A$1:$C$50,3,FALSE)))))),0))))))</f>
        <v>0</v>
      </c>
      <c r="S317" s="91"/>
      <c r="T317" s="91"/>
      <c r="U317" s="39">
        <v>1</v>
      </c>
      <c r="V317" s="17">
        <f t="shared" si="14"/>
        <v>0</v>
      </c>
      <c r="W317" s="17">
        <f t="shared" si="16"/>
        <v>0</v>
      </c>
    </row>
    <row r="318" spans="4:23" ht="18.75" x14ac:dyDescent="0.25">
      <c r="D318" s="27"/>
      <c r="E318" s="44"/>
      <c r="F318" s="87"/>
      <c r="G318" s="83"/>
      <c r="H318" s="27"/>
      <c r="I318" s="27"/>
      <c r="J318" s="27"/>
      <c r="K318" s="17">
        <f t="shared" si="15"/>
        <v>0</v>
      </c>
      <c r="L318" s="88"/>
      <c r="M318" s="72"/>
      <c r="N318" s="72"/>
      <c r="O318" s="90"/>
      <c r="P318" s="72"/>
      <c r="Q318" s="72"/>
      <c r="R318" s="81">
        <f>IF(OR(COUNTA(L318:N318)&gt;=2,COUNTA(O318:Q318)&gt;=2),"ошибка",(IF((AND(COUNTA(L318:N318)=1,L318&gt;0)),L318*60*VLOOKUP(D318,'2Рабочее время'!$A:$L,4,FALSE)*((IF(VLOOKUP(D318,'2Рабочее время'!$A$1:$C$50,2,FALSE)&gt;0,VLOOKUP(D318,'2Рабочее время'!$A$1:$C$50,2,FALSE),VLOOKUP(D318,'2Рабочее время'!$A$1:$C$50,3,FALSE)))),IF((AND(COUNTA(L318:N318)=1,M318&gt;0)),M318*((IF(VLOOKUP(D318,'2Рабочее время'!$A$1:$C$50,2,FALSE)&gt;0,VLOOKUP(D318,'2Рабочее время'!$A$1:$C$50,2,FALSE),VLOOKUP(D318,'2Рабочее время'!$A$1:$C$50,3,FALSE)))),IF((AND(COUNTA(L318:N318)=1,N318&gt;0)),N318*T318*IF(S318=0,0,IF(S318="Количество в месяц",1,IF(S318="Количество в неделю",4.285,IF(S318="Количество в день",IF(VLOOKUP(D318,'2Рабочее время'!$A$1:$C$50,2,FALSE)&gt;0,VLOOKUP(D318,'2Рабочее время'!$A$1:$C$50,2,FALSE),VLOOKUP(D318,'2Рабочее время'!$A$1:$C$50,3,FALSE)))))),0)))+IF((AND(COUNTA(O318:Q318)=1,O318&gt;0)),O318*60*VLOOKUP(D318,'2Рабочее время'!$A:$L,4,FALSE)*((IF(VLOOKUP(D318,'2Рабочее время'!$A$1:$C$50,2,FALSE)&gt;0,VLOOKUP(D318,'2Рабочее время'!$A$1:$C$50,2,FALSE),VLOOKUP(D318,'2Рабочее время'!$A$1:$C$50,3,FALSE)))),IF((AND(COUNTA(L318:N318)=1,M318&gt;0)),M318*((IF(VLOOKUP(D318,'2Рабочее время'!$A$1:$C$50,2,FALSE)&gt;0,VLOOKUP(D318,'2Рабочее время'!$A$1:$C$50,2,FALSE),VLOOKUP(D318,'2Рабочее время'!$A$1:$C$50,3,FALSE)))),IF((AND(COUNTA(O318:Q318)=1,P318&gt;0)),P318*((IF(VLOOKUP(D318,'2Рабочее время'!$A$1:$C$50,2,FALSE)&gt;0,VLOOKUP(D318,'2Рабочее время'!$A$1:$C$50,2,FALSE),VLOOKUP(D318,'2Рабочее время'!$A$1:$C$50,3,FALSE)))),IF((AND(COUNTA(O318:Q318)=1,Q318&gt;0)),Q318*T318*IF(S318=0,0,IF(S318="Количество в месяц",1,IF(S318="Количество в неделю",4.285,IF(S318="Количество в день",IF(VLOOKUP(D318,'2Рабочее время'!$A$1:$C$50,2,FALSE)&gt;0,VLOOKUP(D318,'2Рабочее время'!$A$1:$C$50,2,FALSE),VLOOKUP(D318,'2Рабочее время'!$A$1:$C$50,3,FALSE)))))),0))))))</f>
        <v>0</v>
      </c>
      <c r="S318" s="91"/>
      <c r="T318" s="91"/>
      <c r="U318" s="39">
        <v>1</v>
      </c>
      <c r="V318" s="17">
        <f t="shared" si="14"/>
        <v>0</v>
      </c>
      <c r="W318" s="17">
        <f t="shared" si="16"/>
        <v>0</v>
      </c>
    </row>
    <row r="319" spans="4:23" ht="18.75" x14ac:dyDescent="0.25">
      <c r="D319" s="27"/>
      <c r="E319" s="44"/>
      <c r="F319" s="87"/>
      <c r="G319" s="83"/>
      <c r="H319" s="27"/>
      <c r="I319" s="27"/>
      <c r="J319" s="27"/>
      <c r="K319" s="17">
        <f t="shared" si="15"/>
        <v>0</v>
      </c>
      <c r="L319" s="88"/>
      <c r="M319" s="72"/>
      <c r="N319" s="72"/>
      <c r="O319" s="90"/>
      <c r="P319" s="72"/>
      <c r="Q319" s="72"/>
      <c r="R319" s="81">
        <f>IF(OR(COUNTA(L319:N319)&gt;=2,COUNTA(O319:Q319)&gt;=2),"ошибка",(IF((AND(COUNTA(L319:N319)=1,L319&gt;0)),L319*60*VLOOKUP(D319,'2Рабочее время'!$A:$L,4,FALSE)*((IF(VLOOKUP(D319,'2Рабочее время'!$A$1:$C$50,2,FALSE)&gt;0,VLOOKUP(D319,'2Рабочее время'!$A$1:$C$50,2,FALSE),VLOOKUP(D319,'2Рабочее время'!$A$1:$C$50,3,FALSE)))),IF((AND(COUNTA(L319:N319)=1,M319&gt;0)),M319*((IF(VLOOKUP(D319,'2Рабочее время'!$A$1:$C$50,2,FALSE)&gt;0,VLOOKUP(D319,'2Рабочее время'!$A$1:$C$50,2,FALSE),VLOOKUP(D319,'2Рабочее время'!$A$1:$C$50,3,FALSE)))),IF((AND(COUNTA(L319:N319)=1,N319&gt;0)),N319*T319*IF(S319=0,0,IF(S319="Количество в месяц",1,IF(S319="Количество в неделю",4.285,IF(S319="Количество в день",IF(VLOOKUP(D319,'2Рабочее время'!$A$1:$C$50,2,FALSE)&gt;0,VLOOKUP(D319,'2Рабочее время'!$A$1:$C$50,2,FALSE),VLOOKUP(D319,'2Рабочее время'!$A$1:$C$50,3,FALSE)))))),0)))+IF((AND(COUNTA(O319:Q319)=1,O319&gt;0)),O319*60*VLOOKUP(D319,'2Рабочее время'!$A:$L,4,FALSE)*((IF(VLOOKUP(D319,'2Рабочее время'!$A$1:$C$50,2,FALSE)&gt;0,VLOOKUP(D319,'2Рабочее время'!$A$1:$C$50,2,FALSE),VLOOKUP(D319,'2Рабочее время'!$A$1:$C$50,3,FALSE)))),IF((AND(COUNTA(L319:N319)=1,M319&gt;0)),M319*((IF(VLOOKUP(D319,'2Рабочее время'!$A$1:$C$50,2,FALSE)&gt;0,VLOOKUP(D319,'2Рабочее время'!$A$1:$C$50,2,FALSE),VLOOKUP(D319,'2Рабочее время'!$A$1:$C$50,3,FALSE)))),IF((AND(COUNTA(O319:Q319)=1,P319&gt;0)),P319*((IF(VLOOKUP(D319,'2Рабочее время'!$A$1:$C$50,2,FALSE)&gt;0,VLOOKUP(D319,'2Рабочее время'!$A$1:$C$50,2,FALSE),VLOOKUP(D319,'2Рабочее время'!$A$1:$C$50,3,FALSE)))),IF((AND(COUNTA(O319:Q319)=1,Q319&gt;0)),Q319*T319*IF(S319=0,0,IF(S319="Количество в месяц",1,IF(S319="Количество в неделю",4.285,IF(S319="Количество в день",IF(VLOOKUP(D319,'2Рабочее время'!$A$1:$C$50,2,FALSE)&gt;0,VLOOKUP(D319,'2Рабочее время'!$A$1:$C$50,2,FALSE),VLOOKUP(D319,'2Рабочее время'!$A$1:$C$50,3,FALSE)))))),0))))))</f>
        <v>0</v>
      </c>
      <c r="S319" s="91"/>
      <c r="T319" s="91"/>
      <c r="U319" s="39">
        <v>1</v>
      </c>
      <c r="V319" s="17">
        <f t="shared" si="14"/>
        <v>0</v>
      </c>
      <c r="W319" s="17">
        <f t="shared" si="16"/>
        <v>0</v>
      </c>
    </row>
    <row r="320" spans="4:23" ht="18.75" x14ac:dyDescent="0.25">
      <c r="D320" s="27"/>
      <c r="E320" s="44"/>
      <c r="F320" s="87"/>
      <c r="G320" s="83"/>
      <c r="H320" s="27"/>
      <c r="I320" s="27"/>
      <c r="J320" s="27"/>
      <c r="K320" s="17">
        <f t="shared" si="15"/>
        <v>0</v>
      </c>
      <c r="L320" s="88"/>
      <c r="M320" s="72"/>
      <c r="N320" s="72"/>
      <c r="O320" s="90"/>
      <c r="P320" s="72"/>
      <c r="Q320" s="72"/>
      <c r="R320" s="81">
        <f>IF(OR(COUNTA(L320:N320)&gt;=2,COUNTA(O320:Q320)&gt;=2),"ошибка",(IF((AND(COUNTA(L320:N320)=1,L320&gt;0)),L320*60*VLOOKUP(D320,'2Рабочее время'!$A:$L,4,FALSE)*((IF(VLOOKUP(D320,'2Рабочее время'!$A$1:$C$50,2,FALSE)&gt;0,VLOOKUP(D320,'2Рабочее время'!$A$1:$C$50,2,FALSE),VLOOKUP(D320,'2Рабочее время'!$A$1:$C$50,3,FALSE)))),IF((AND(COUNTA(L320:N320)=1,M320&gt;0)),M320*((IF(VLOOKUP(D320,'2Рабочее время'!$A$1:$C$50,2,FALSE)&gt;0,VLOOKUP(D320,'2Рабочее время'!$A$1:$C$50,2,FALSE),VLOOKUP(D320,'2Рабочее время'!$A$1:$C$50,3,FALSE)))),IF((AND(COUNTA(L320:N320)=1,N320&gt;0)),N320*T320*IF(S320=0,0,IF(S320="Количество в месяц",1,IF(S320="Количество в неделю",4.285,IF(S320="Количество в день",IF(VLOOKUP(D320,'2Рабочее время'!$A$1:$C$50,2,FALSE)&gt;0,VLOOKUP(D320,'2Рабочее время'!$A$1:$C$50,2,FALSE),VLOOKUP(D320,'2Рабочее время'!$A$1:$C$50,3,FALSE)))))),0)))+IF((AND(COUNTA(O320:Q320)=1,O320&gt;0)),O320*60*VLOOKUP(D320,'2Рабочее время'!$A:$L,4,FALSE)*((IF(VLOOKUP(D320,'2Рабочее время'!$A$1:$C$50,2,FALSE)&gt;0,VLOOKUP(D320,'2Рабочее время'!$A$1:$C$50,2,FALSE),VLOOKUP(D320,'2Рабочее время'!$A$1:$C$50,3,FALSE)))),IF((AND(COUNTA(L320:N320)=1,M320&gt;0)),M320*((IF(VLOOKUP(D320,'2Рабочее время'!$A$1:$C$50,2,FALSE)&gt;0,VLOOKUP(D320,'2Рабочее время'!$A$1:$C$50,2,FALSE),VLOOKUP(D320,'2Рабочее время'!$A$1:$C$50,3,FALSE)))),IF((AND(COUNTA(O320:Q320)=1,P320&gt;0)),P320*((IF(VLOOKUP(D320,'2Рабочее время'!$A$1:$C$50,2,FALSE)&gt;0,VLOOKUP(D320,'2Рабочее время'!$A$1:$C$50,2,FALSE),VLOOKUP(D320,'2Рабочее время'!$A$1:$C$50,3,FALSE)))),IF((AND(COUNTA(O320:Q320)=1,Q320&gt;0)),Q320*T320*IF(S320=0,0,IF(S320="Количество в месяц",1,IF(S320="Количество в неделю",4.285,IF(S320="Количество в день",IF(VLOOKUP(D320,'2Рабочее время'!$A$1:$C$50,2,FALSE)&gt;0,VLOOKUP(D320,'2Рабочее время'!$A$1:$C$50,2,FALSE),VLOOKUP(D320,'2Рабочее время'!$A$1:$C$50,3,FALSE)))))),0))))))</f>
        <v>0</v>
      </c>
      <c r="S320" s="91"/>
      <c r="T320" s="91"/>
      <c r="U320" s="39">
        <v>1</v>
      </c>
      <c r="V320" s="17">
        <f t="shared" si="14"/>
        <v>0</v>
      </c>
      <c r="W320" s="17">
        <f t="shared" si="16"/>
        <v>0</v>
      </c>
    </row>
    <row r="321" spans="4:23" ht="18.75" x14ac:dyDescent="0.25">
      <c r="D321" s="27"/>
      <c r="E321" s="44"/>
      <c r="F321" s="87"/>
      <c r="G321" s="83"/>
      <c r="H321" s="27"/>
      <c r="I321" s="27"/>
      <c r="J321" s="27"/>
      <c r="K321" s="17">
        <f t="shared" si="15"/>
        <v>0</v>
      </c>
      <c r="L321" s="88"/>
      <c r="M321" s="72"/>
      <c r="N321" s="72"/>
      <c r="O321" s="90"/>
      <c r="P321" s="72"/>
      <c r="Q321" s="72"/>
      <c r="R321" s="81">
        <f>IF(OR(COUNTA(L321:N321)&gt;=2,COUNTA(O321:Q321)&gt;=2),"ошибка",(IF((AND(COUNTA(L321:N321)=1,L321&gt;0)),L321*60*VLOOKUP(D321,'2Рабочее время'!$A:$L,4,FALSE)*((IF(VLOOKUP(D321,'2Рабочее время'!$A$1:$C$50,2,FALSE)&gt;0,VLOOKUP(D321,'2Рабочее время'!$A$1:$C$50,2,FALSE),VLOOKUP(D321,'2Рабочее время'!$A$1:$C$50,3,FALSE)))),IF((AND(COUNTA(L321:N321)=1,M321&gt;0)),M321*((IF(VLOOKUP(D321,'2Рабочее время'!$A$1:$C$50,2,FALSE)&gt;0,VLOOKUP(D321,'2Рабочее время'!$A$1:$C$50,2,FALSE),VLOOKUP(D321,'2Рабочее время'!$A$1:$C$50,3,FALSE)))),IF((AND(COUNTA(L321:N321)=1,N321&gt;0)),N321*T321*IF(S321=0,0,IF(S321="Количество в месяц",1,IF(S321="Количество в неделю",4.285,IF(S321="Количество в день",IF(VLOOKUP(D321,'2Рабочее время'!$A$1:$C$50,2,FALSE)&gt;0,VLOOKUP(D321,'2Рабочее время'!$A$1:$C$50,2,FALSE),VLOOKUP(D321,'2Рабочее время'!$A$1:$C$50,3,FALSE)))))),0)))+IF((AND(COUNTA(O321:Q321)=1,O321&gt;0)),O321*60*VLOOKUP(D321,'2Рабочее время'!$A:$L,4,FALSE)*((IF(VLOOKUP(D321,'2Рабочее время'!$A$1:$C$50,2,FALSE)&gt;0,VLOOKUP(D321,'2Рабочее время'!$A$1:$C$50,2,FALSE),VLOOKUP(D321,'2Рабочее время'!$A$1:$C$50,3,FALSE)))),IF((AND(COUNTA(L321:N321)=1,M321&gt;0)),M321*((IF(VLOOKUP(D321,'2Рабочее время'!$A$1:$C$50,2,FALSE)&gt;0,VLOOKUP(D321,'2Рабочее время'!$A$1:$C$50,2,FALSE),VLOOKUP(D321,'2Рабочее время'!$A$1:$C$50,3,FALSE)))),IF((AND(COUNTA(O321:Q321)=1,P321&gt;0)),P321*((IF(VLOOKUP(D321,'2Рабочее время'!$A$1:$C$50,2,FALSE)&gt;0,VLOOKUP(D321,'2Рабочее время'!$A$1:$C$50,2,FALSE),VLOOKUP(D321,'2Рабочее время'!$A$1:$C$50,3,FALSE)))),IF((AND(COUNTA(O321:Q321)=1,Q321&gt;0)),Q321*T321*IF(S321=0,0,IF(S321="Количество в месяц",1,IF(S321="Количество в неделю",4.285,IF(S321="Количество в день",IF(VLOOKUP(D321,'2Рабочее время'!$A$1:$C$50,2,FALSE)&gt;0,VLOOKUP(D321,'2Рабочее время'!$A$1:$C$50,2,FALSE),VLOOKUP(D321,'2Рабочее время'!$A$1:$C$50,3,FALSE)))))),0))))))</f>
        <v>0</v>
      </c>
      <c r="S321" s="91"/>
      <c r="T321" s="91"/>
      <c r="U321" s="39">
        <v>1</v>
      </c>
      <c r="V321" s="17">
        <f t="shared" si="14"/>
        <v>0</v>
      </c>
      <c r="W321" s="17">
        <f t="shared" si="16"/>
        <v>0</v>
      </c>
    </row>
    <row r="322" spans="4:23" ht="18.75" x14ac:dyDescent="0.25">
      <c r="D322" s="27"/>
      <c r="E322" s="44"/>
      <c r="F322" s="87"/>
      <c r="G322" s="83"/>
      <c r="H322" s="27"/>
      <c r="I322" s="27"/>
      <c r="J322" s="27"/>
      <c r="K322" s="17">
        <f t="shared" si="15"/>
        <v>0</v>
      </c>
      <c r="L322" s="88"/>
      <c r="M322" s="72"/>
      <c r="N322" s="72"/>
      <c r="O322" s="90"/>
      <c r="P322" s="72"/>
      <c r="Q322" s="72"/>
      <c r="R322" s="81">
        <f>IF(OR(COUNTA(L322:N322)&gt;=2,COUNTA(O322:Q322)&gt;=2),"ошибка",(IF((AND(COUNTA(L322:N322)=1,L322&gt;0)),L322*60*VLOOKUP(D322,'2Рабочее время'!$A:$L,4,FALSE)*((IF(VLOOKUP(D322,'2Рабочее время'!$A$1:$C$50,2,FALSE)&gt;0,VLOOKUP(D322,'2Рабочее время'!$A$1:$C$50,2,FALSE),VLOOKUP(D322,'2Рабочее время'!$A$1:$C$50,3,FALSE)))),IF((AND(COUNTA(L322:N322)=1,M322&gt;0)),M322*((IF(VLOOKUP(D322,'2Рабочее время'!$A$1:$C$50,2,FALSE)&gt;0,VLOOKUP(D322,'2Рабочее время'!$A$1:$C$50,2,FALSE),VLOOKUP(D322,'2Рабочее время'!$A$1:$C$50,3,FALSE)))),IF((AND(COUNTA(L322:N322)=1,N322&gt;0)),N322*T322*IF(S322=0,0,IF(S322="Количество в месяц",1,IF(S322="Количество в неделю",4.285,IF(S322="Количество в день",IF(VLOOKUP(D322,'2Рабочее время'!$A$1:$C$50,2,FALSE)&gt;0,VLOOKUP(D322,'2Рабочее время'!$A$1:$C$50,2,FALSE),VLOOKUP(D322,'2Рабочее время'!$A$1:$C$50,3,FALSE)))))),0)))+IF((AND(COUNTA(O322:Q322)=1,O322&gt;0)),O322*60*VLOOKUP(D322,'2Рабочее время'!$A:$L,4,FALSE)*((IF(VLOOKUP(D322,'2Рабочее время'!$A$1:$C$50,2,FALSE)&gt;0,VLOOKUP(D322,'2Рабочее время'!$A$1:$C$50,2,FALSE),VLOOKUP(D322,'2Рабочее время'!$A$1:$C$50,3,FALSE)))),IF((AND(COUNTA(L322:N322)=1,M322&gt;0)),M322*((IF(VLOOKUP(D322,'2Рабочее время'!$A$1:$C$50,2,FALSE)&gt;0,VLOOKUP(D322,'2Рабочее время'!$A$1:$C$50,2,FALSE),VLOOKUP(D322,'2Рабочее время'!$A$1:$C$50,3,FALSE)))),IF((AND(COUNTA(O322:Q322)=1,P322&gt;0)),P322*((IF(VLOOKUP(D322,'2Рабочее время'!$A$1:$C$50,2,FALSE)&gt;0,VLOOKUP(D322,'2Рабочее время'!$A$1:$C$50,2,FALSE),VLOOKUP(D322,'2Рабочее время'!$A$1:$C$50,3,FALSE)))),IF((AND(COUNTA(O322:Q322)=1,Q322&gt;0)),Q322*T322*IF(S322=0,0,IF(S322="Количество в месяц",1,IF(S322="Количество в неделю",4.285,IF(S322="Количество в день",IF(VLOOKUP(D322,'2Рабочее время'!$A$1:$C$50,2,FALSE)&gt;0,VLOOKUP(D322,'2Рабочее время'!$A$1:$C$50,2,FALSE),VLOOKUP(D322,'2Рабочее время'!$A$1:$C$50,3,FALSE)))))),0))))))</f>
        <v>0</v>
      </c>
      <c r="S322" s="91"/>
      <c r="T322" s="91"/>
      <c r="U322" s="39">
        <v>1</v>
      </c>
      <c r="V322" s="17">
        <f t="shared" si="14"/>
        <v>0</v>
      </c>
      <c r="W322" s="17">
        <f t="shared" si="16"/>
        <v>0</v>
      </c>
    </row>
    <row r="323" spans="4:23" ht="18.75" x14ac:dyDescent="0.25">
      <c r="D323" s="27"/>
      <c r="E323" s="44"/>
      <c r="F323" s="87"/>
      <c r="G323" s="83"/>
      <c r="H323" s="27"/>
      <c r="I323" s="27"/>
      <c r="J323" s="27"/>
      <c r="K323" s="17">
        <f t="shared" si="15"/>
        <v>0</v>
      </c>
      <c r="L323" s="88"/>
      <c r="M323" s="72"/>
      <c r="N323" s="72"/>
      <c r="O323" s="90"/>
      <c r="P323" s="72"/>
      <c r="Q323" s="72"/>
      <c r="R323" s="81">
        <f>IF(OR(COUNTA(L323:N323)&gt;=2,COUNTA(O323:Q323)&gt;=2),"ошибка",(IF((AND(COUNTA(L323:N323)=1,L323&gt;0)),L323*60*VLOOKUP(D323,'2Рабочее время'!$A:$L,4,FALSE)*((IF(VLOOKUP(D323,'2Рабочее время'!$A$1:$C$50,2,FALSE)&gt;0,VLOOKUP(D323,'2Рабочее время'!$A$1:$C$50,2,FALSE),VLOOKUP(D323,'2Рабочее время'!$A$1:$C$50,3,FALSE)))),IF((AND(COUNTA(L323:N323)=1,M323&gt;0)),M323*((IF(VLOOKUP(D323,'2Рабочее время'!$A$1:$C$50,2,FALSE)&gt;0,VLOOKUP(D323,'2Рабочее время'!$A$1:$C$50,2,FALSE),VLOOKUP(D323,'2Рабочее время'!$A$1:$C$50,3,FALSE)))),IF((AND(COUNTA(L323:N323)=1,N323&gt;0)),N323*T323*IF(S323=0,0,IF(S323="Количество в месяц",1,IF(S323="Количество в неделю",4.285,IF(S323="Количество в день",IF(VLOOKUP(D323,'2Рабочее время'!$A$1:$C$50,2,FALSE)&gt;0,VLOOKUP(D323,'2Рабочее время'!$A$1:$C$50,2,FALSE),VLOOKUP(D323,'2Рабочее время'!$A$1:$C$50,3,FALSE)))))),0)))+IF((AND(COUNTA(O323:Q323)=1,O323&gt;0)),O323*60*VLOOKUP(D323,'2Рабочее время'!$A:$L,4,FALSE)*((IF(VLOOKUP(D323,'2Рабочее время'!$A$1:$C$50,2,FALSE)&gt;0,VLOOKUP(D323,'2Рабочее время'!$A$1:$C$50,2,FALSE),VLOOKUP(D323,'2Рабочее время'!$A$1:$C$50,3,FALSE)))),IF((AND(COUNTA(L323:N323)=1,M323&gt;0)),M323*((IF(VLOOKUP(D323,'2Рабочее время'!$A$1:$C$50,2,FALSE)&gt;0,VLOOKUP(D323,'2Рабочее время'!$A$1:$C$50,2,FALSE),VLOOKUP(D323,'2Рабочее время'!$A$1:$C$50,3,FALSE)))),IF((AND(COUNTA(O323:Q323)=1,P323&gt;0)),P323*((IF(VLOOKUP(D323,'2Рабочее время'!$A$1:$C$50,2,FALSE)&gt;0,VLOOKUP(D323,'2Рабочее время'!$A$1:$C$50,2,FALSE),VLOOKUP(D323,'2Рабочее время'!$A$1:$C$50,3,FALSE)))),IF((AND(COUNTA(O323:Q323)=1,Q323&gt;0)),Q323*T323*IF(S323=0,0,IF(S323="Количество в месяц",1,IF(S323="Количество в неделю",4.285,IF(S323="Количество в день",IF(VLOOKUP(D323,'2Рабочее время'!$A$1:$C$50,2,FALSE)&gt;0,VLOOKUP(D323,'2Рабочее время'!$A$1:$C$50,2,FALSE),VLOOKUP(D323,'2Рабочее время'!$A$1:$C$50,3,FALSE)))))),0))))))</f>
        <v>0</v>
      </c>
      <c r="S323" s="91"/>
      <c r="T323" s="91"/>
      <c r="U323" s="39">
        <v>1</v>
      </c>
      <c r="V323" s="17">
        <f t="shared" ref="V323:V386" si="17">IF(S323=0,0,IF(S323="Количество в месяц",K323*T323*U323,IF(S323="Количество в неделю",K323*T323*U323*4.12,IF(S323="Количество в день",K323*T323*U323*20.6))))+R323</f>
        <v>0</v>
      </c>
      <c r="W323" s="17">
        <f t="shared" si="16"/>
        <v>0</v>
      </c>
    </row>
    <row r="324" spans="4:23" ht="18.75" x14ac:dyDescent="0.25">
      <c r="D324" s="27"/>
      <c r="E324" s="44"/>
      <c r="F324" s="87"/>
      <c r="G324" s="83"/>
      <c r="H324" s="27"/>
      <c r="I324" s="27"/>
      <c r="J324" s="27"/>
      <c r="K324" s="17">
        <f t="shared" si="15"/>
        <v>0</v>
      </c>
      <c r="L324" s="88"/>
      <c r="M324" s="72"/>
      <c r="N324" s="72"/>
      <c r="O324" s="90"/>
      <c r="P324" s="72"/>
      <c r="Q324" s="72"/>
      <c r="R324" s="81">
        <f>IF(OR(COUNTA(L324:N324)&gt;=2,COUNTA(O324:Q324)&gt;=2),"ошибка",(IF((AND(COUNTA(L324:N324)=1,L324&gt;0)),L324*60*VLOOKUP(D324,'2Рабочее время'!$A:$L,4,FALSE)*((IF(VLOOKUP(D324,'2Рабочее время'!$A$1:$C$50,2,FALSE)&gt;0,VLOOKUP(D324,'2Рабочее время'!$A$1:$C$50,2,FALSE),VLOOKUP(D324,'2Рабочее время'!$A$1:$C$50,3,FALSE)))),IF((AND(COUNTA(L324:N324)=1,M324&gt;0)),M324*((IF(VLOOKUP(D324,'2Рабочее время'!$A$1:$C$50,2,FALSE)&gt;0,VLOOKUP(D324,'2Рабочее время'!$A$1:$C$50,2,FALSE),VLOOKUP(D324,'2Рабочее время'!$A$1:$C$50,3,FALSE)))),IF((AND(COUNTA(L324:N324)=1,N324&gt;0)),N324*T324*IF(S324=0,0,IF(S324="Количество в месяц",1,IF(S324="Количество в неделю",4.285,IF(S324="Количество в день",IF(VLOOKUP(D324,'2Рабочее время'!$A$1:$C$50,2,FALSE)&gt;0,VLOOKUP(D324,'2Рабочее время'!$A$1:$C$50,2,FALSE),VLOOKUP(D324,'2Рабочее время'!$A$1:$C$50,3,FALSE)))))),0)))+IF((AND(COUNTA(O324:Q324)=1,O324&gt;0)),O324*60*VLOOKUP(D324,'2Рабочее время'!$A:$L,4,FALSE)*((IF(VLOOKUP(D324,'2Рабочее время'!$A$1:$C$50,2,FALSE)&gt;0,VLOOKUP(D324,'2Рабочее время'!$A$1:$C$50,2,FALSE),VLOOKUP(D324,'2Рабочее время'!$A$1:$C$50,3,FALSE)))),IF((AND(COUNTA(L324:N324)=1,M324&gt;0)),M324*((IF(VLOOKUP(D324,'2Рабочее время'!$A$1:$C$50,2,FALSE)&gt;0,VLOOKUP(D324,'2Рабочее время'!$A$1:$C$50,2,FALSE),VLOOKUP(D324,'2Рабочее время'!$A$1:$C$50,3,FALSE)))),IF((AND(COUNTA(O324:Q324)=1,P324&gt;0)),P324*((IF(VLOOKUP(D324,'2Рабочее время'!$A$1:$C$50,2,FALSE)&gt;0,VLOOKUP(D324,'2Рабочее время'!$A$1:$C$50,2,FALSE),VLOOKUP(D324,'2Рабочее время'!$A$1:$C$50,3,FALSE)))),IF((AND(COUNTA(O324:Q324)=1,Q324&gt;0)),Q324*T324*IF(S324=0,0,IF(S324="Количество в месяц",1,IF(S324="Количество в неделю",4.285,IF(S324="Количество в день",IF(VLOOKUP(D324,'2Рабочее время'!$A$1:$C$50,2,FALSE)&gt;0,VLOOKUP(D324,'2Рабочее время'!$A$1:$C$50,2,FALSE),VLOOKUP(D324,'2Рабочее время'!$A$1:$C$50,3,FALSE)))))),0))))))</f>
        <v>0</v>
      </c>
      <c r="S324" s="91"/>
      <c r="T324" s="91"/>
      <c r="U324" s="39">
        <v>1</v>
      </c>
      <c r="V324" s="17">
        <f t="shared" si="17"/>
        <v>0</v>
      </c>
      <c r="W324" s="17">
        <f t="shared" si="16"/>
        <v>0</v>
      </c>
    </row>
    <row r="325" spans="4:23" ht="18.75" x14ac:dyDescent="0.25">
      <c r="D325" s="27"/>
      <c r="E325" s="44"/>
      <c r="F325" s="87"/>
      <c r="G325" s="83"/>
      <c r="H325" s="27"/>
      <c r="I325" s="27"/>
      <c r="J325" s="27"/>
      <c r="K325" s="17">
        <f t="shared" si="15"/>
        <v>0</v>
      </c>
      <c r="L325" s="88"/>
      <c r="M325" s="72"/>
      <c r="N325" s="72"/>
      <c r="O325" s="90"/>
      <c r="P325" s="72"/>
      <c r="Q325" s="72"/>
      <c r="R325" s="81">
        <f>IF(OR(COUNTA(L325:N325)&gt;=2,COUNTA(O325:Q325)&gt;=2),"ошибка",(IF((AND(COUNTA(L325:N325)=1,L325&gt;0)),L325*60*VLOOKUP(D325,'2Рабочее время'!$A:$L,4,FALSE)*((IF(VLOOKUP(D325,'2Рабочее время'!$A$1:$C$50,2,FALSE)&gt;0,VLOOKUP(D325,'2Рабочее время'!$A$1:$C$50,2,FALSE),VLOOKUP(D325,'2Рабочее время'!$A$1:$C$50,3,FALSE)))),IF((AND(COUNTA(L325:N325)=1,M325&gt;0)),M325*((IF(VLOOKUP(D325,'2Рабочее время'!$A$1:$C$50,2,FALSE)&gt;0,VLOOKUP(D325,'2Рабочее время'!$A$1:$C$50,2,FALSE),VLOOKUP(D325,'2Рабочее время'!$A$1:$C$50,3,FALSE)))),IF((AND(COUNTA(L325:N325)=1,N325&gt;0)),N325*T325*IF(S325=0,0,IF(S325="Количество в месяц",1,IF(S325="Количество в неделю",4.285,IF(S325="Количество в день",IF(VLOOKUP(D325,'2Рабочее время'!$A$1:$C$50,2,FALSE)&gt;0,VLOOKUP(D325,'2Рабочее время'!$A$1:$C$50,2,FALSE),VLOOKUP(D325,'2Рабочее время'!$A$1:$C$50,3,FALSE)))))),0)))+IF((AND(COUNTA(O325:Q325)=1,O325&gt;0)),O325*60*VLOOKUP(D325,'2Рабочее время'!$A:$L,4,FALSE)*((IF(VLOOKUP(D325,'2Рабочее время'!$A$1:$C$50,2,FALSE)&gt;0,VLOOKUP(D325,'2Рабочее время'!$A$1:$C$50,2,FALSE),VLOOKUP(D325,'2Рабочее время'!$A$1:$C$50,3,FALSE)))),IF((AND(COUNTA(L325:N325)=1,M325&gt;0)),M325*((IF(VLOOKUP(D325,'2Рабочее время'!$A$1:$C$50,2,FALSE)&gt;0,VLOOKUP(D325,'2Рабочее время'!$A$1:$C$50,2,FALSE),VLOOKUP(D325,'2Рабочее время'!$A$1:$C$50,3,FALSE)))),IF((AND(COUNTA(O325:Q325)=1,P325&gt;0)),P325*((IF(VLOOKUP(D325,'2Рабочее время'!$A$1:$C$50,2,FALSE)&gt;0,VLOOKUP(D325,'2Рабочее время'!$A$1:$C$50,2,FALSE),VLOOKUP(D325,'2Рабочее время'!$A$1:$C$50,3,FALSE)))),IF((AND(COUNTA(O325:Q325)=1,Q325&gt;0)),Q325*T325*IF(S325=0,0,IF(S325="Количество в месяц",1,IF(S325="Количество в неделю",4.285,IF(S325="Количество в день",IF(VLOOKUP(D325,'2Рабочее время'!$A$1:$C$50,2,FALSE)&gt;0,VLOOKUP(D325,'2Рабочее время'!$A$1:$C$50,2,FALSE),VLOOKUP(D325,'2Рабочее время'!$A$1:$C$50,3,FALSE)))))),0))))))</f>
        <v>0</v>
      </c>
      <c r="S325" s="91"/>
      <c r="T325" s="91"/>
      <c r="U325" s="39">
        <v>1</v>
      </c>
      <c r="V325" s="17">
        <f t="shared" si="17"/>
        <v>0</v>
      </c>
      <c r="W325" s="17">
        <f t="shared" si="16"/>
        <v>0</v>
      </c>
    </row>
    <row r="326" spans="4:23" ht="18.75" x14ac:dyDescent="0.25">
      <c r="D326" s="27"/>
      <c r="E326" s="44"/>
      <c r="F326" s="87"/>
      <c r="G326" s="83"/>
      <c r="H326" s="27"/>
      <c r="I326" s="27"/>
      <c r="J326" s="27"/>
      <c r="K326" s="17">
        <f t="shared" si="15"/>
        <v>0</v>
      </c>
      <c r="L326" s="88"/>
      <c r="M326" s="72"/>
      <c r="N326" s="72"/>
      <c r="O326" s="90"/>
      <c r="P326" s="72"/>
      <c r="Q326" s="72"/>
      <c r="R326" s="81">
        <f>IF(OR(COUNTA(L326:N326)&gt;=2,COUNTA(O326:Q326)&gt;=2),"ошибка",(IF((AND(COUNTA(L326:N326)=1,L326&gt;0)),L326*60*VLOOKUP(D326,'2Рабочее время'!$A:$L,4,FALSE)*((IF(VLOOKUP(D326,'2Рабочее время'!$A$1:$C$50,2,FALSE)&gt;0,VLOOKUP(D326,'2Рабочее время'!$A$1:$C$50,2,FALSE),VLOOKUP(D326,'2Рабочее время'!$A$1:$C$50,3,FALSE)))),IF((AND(COUNTA(L326:N326)=1,M326&gt;0)),M326*((IF(VLOOKUP(D326,'2Рабочее время'!$A$1:$C$50,2,FALSE)&gt;0,VLOOKUP(D326,'2Рабочее время'!$A$1:$C$50,2,FALSE),VLOOKUP(D326,'2Рабочее время'!$A$1:$C$50,3,FALSE)))),IF((AND(COUNTA(L326:N326)=1,N326&gt;0)),N326*T326*IF(S326=0,0,IF(S326="Количество в месяц",1,IF(S326="Количество в неделю",4.285,IF(S326="Количество в день",IF(VLOOKUP(D326,'2Рабочее время'!$A$1:$C$50,2,FALSE)&gt;0,VLOOKUP(D326,'2Рабочее время'!$A$1:$C$50,2,FALSE),VLOOKUP(D326,'2Рабочее время'!$A$1:$C$50,3,FALSE)))))),0)))+IF((AND(COUNTA(O326:Q326)=1,O326&gt;0)),O326*60*VLOOKUP(D326,'2Рабочее время'!$A:$L,4,FALSE)*((IF(VLOOKUP(D326,'2Рабочее время'!$A$1:$C$50,2,FALSE)&gt;0,VLOOKUP(D326,'2Рабочее время'!$A$1:$C$50,2,FALSE),VLOOKUP(D326,'2Рабочее время'!$A$1:$C$50,3,FALSE)))),IF((AND(COUNTA(L326:N326)=1,M326&gt;0)),M326*((IF(VLOOKUP(D326,'2Рабочее время'!$A$1:$C$50,2,FALSE)&gt;0,VLOOKUP(D326,'2Рабочее время'!$A$1:$C$50,2,FALSE),VLOOKUP(D326,'2Рабочее время'!$A$1:$C$50,3,FALSE)))),IF((AND(COUNTA(O326:Q326)=1,P326&gt;0)),P326*((IF(VLOOKUP(D326,'2Рабочее время'!$A$1:$C$50,2,FALSE)&gt;0,VLOOKUP(D326,'2Рабочее время'!$A$1:$C$50,2,FALSE),VLOOKUP(D326,'2Рабочее время'!$A$1:$C$50,3,FALSE)))),IF((AND(COUNTA(O326:Q326)=1,Q326&gt;0)),Q326*T326*IF(S326=0,0,IF(S326="Количество в месяц",1,IF(S326="Количество в неделю",4.285,IF(S326="Количество в день",IF(VLOOKUP(D326,'2Рабочее время'!$A$1:$C$50,2,FALSE)&gt;0,VLOOKUP(D326,'2Рабочее время'!$A$1:$C$50,2,FALSE),VLOOKUP(D326,'2Рабочее время'!$A$1:$C$50,3,FALSE)))))),0))))))</f>
        <v>0</v>
      </c>
      <c r="S326" s="91"/>
      <c r="T326" s="91"/>
      <c r="U326" s="39">
        <v>1</v>
      </c>
      <c r="V326" s="17">
        <f t="shared" si="17"/>
        <v>0</v>
      </c>
      <c r="W326" s="17">
        <f t="shared" si="16"/>
        <v>0</v>
      </c>
    </row>
    <row r="327" spans="4:23" ht="18.75" x14ac:dyDescent="0.25">
      <c r="D327" s="27"/>
      <c r="E327" s="44"/>
      <c r="F327" s="87"/>
      <c r="G327" s="83"/>
      <c r="H327" s="27"/>
      <c r="I327" s="27"/>
      <c r="J327" s="27"/>
      <c r="K327" s="17">
        <f t="shared" si="15"/>
        <v>0</v>
      </c>
      <c r="L327" s="88"/>
      <c r="M327" s="72"/>
      <c r="N327" s="72"/>
      <c r="O327" s="90"/>
      <c r="P327" s="72"/>
      <c r="Q327" s="72"/>
      <c r="R327" s="81">
        <f>IF(OR(COUNTA(L327:N327)&gt;=2,COUNTA(O327:Q327)&gt;=2),"ошибка",(IF((AND(COUNTA(L327:N327)=1,L327&gt;0)),L327*60*VLOOKUP(D327,'2Рабочее время'!$A:$L,4,FALSE)*((IF(VLOOKUP(D327,'2Рабочее время'!$A$1:$C$50,2,FALSE)&gt;0,VLOOKUP(D327,'2Рабочее время'!$A$1:$C$50,2,FALSE),VLOOKUP(D327,'2Рабочее время'!$A$1:$C$50,3,FALSE)))),IF((AND(COUNTA(L327:N327)=1,M327&gt;0)),M327*((IF(VLOOKUP(D327,'2Рабочее время'!$A$1:$C$50,2,FALSE)&gt;0,VLOOKUP(D327,'2Рабочее время'!$A$1:$C$50,2,FALSE),VLOOKUP(D327,'2Рабочее время'!$A$1:$C$50,3,FALSE)))),IF((AND(COUNTA(L327:N327)=1,N327&gt;0)),N327*T327*IF(S327=0,0,IF(S327="Количество в месяц",1,IF(S327="Количество в неделю",4.285,IF(S327="Количество в день",IF(VLOOKUP(D327,'2Рабочее время'!$A$1:$C$50,2,FALSE)&gt;0,VLOOKUP(D327,'2Рабочее время'!$A$1:$C$50,2,FALSE),VLOOKUP(D327,'2Рабочее время'!$A$1:$C$50,3,FALSE)))))),0)))+IF((AND(COUNTA(O327:Q327)=1,O327&gt;0)),O327*60*VLOOKUP(D327,'2Рабочее время'!$A:$L,4,FALSE)*((IF(VLOOKUP(D327,'2Рабочее время'!$A$1:$C$50,2,FALSE)&gt;0,VLOOKUP(D327,'2Рабочее время'!$A$1:$C$50,2,FALSE),VLOOKUP(D327,'2Рабочее время'!$A$1:$C$50,3,FALSE)))),IF((AND(COUNTA(L327:N327)=1,M327&gt;0)),M327*((IF(VLOOKUP(D327,'2Рабочее время'!$A$1:$C$50,2,FALSE)&gt;0,VLOOKUP(D327,'2Рабочее время'!$A$1:$C$50,2,FALSE),VLOOKUP(D327,'2Рабочее время'!$A$1:$C$50,3,FALSE)))),IF((AND(COUNTA(O327:Q327)=1,P327&gt;0)),P327*((IF(VLOOKUP(D327,'2Рабочее время'!$A$1:$C$50,2,FALSE)&gt;0,VLOOKUP(D327,'2Рабочее время'!$A$1:$C$50,2,FALSE),VLOOKUP(D327,'2Рабочее время'!$A$1:$C$50,3,FALSE)))),IF((AND(COUNTA(O327:Q327)=1,Q327&gt;0)),Q327*T327*IF(S327=0,0,IF(S327="Количество в месяц",1,IF(S327="Количество в неделю",4.285,IF(S327="Количество в день",IF(VLOOKUP(D327,'2Рабочее время'!$A$1:$C$50,2,FALSE)&gt;0,VLOOKUP(D327,'2Рабочее время'!$A$1:$C$50,2,FALSE),VLOOKUP(D327,'2Рабочее время'!$A$1:$C$50,3,FALSE)))))),0))))))</f>
        <v>0</v>
      </c>
      <c r="S327" s="91"/>
      <c r="T327" s="91"/>
      <c r="U327" s="39">
        <v>1</v>
      </c>
      <c r="V327" s="17">
        <f t="shared" si="17"/>
        <v>0</v>
      </c>
      <c r="W327" s="17">
        <f t="shared" si="16"/>
        <v>0</v>
      </c>
    </row>
    <row r="328" spans="4:23" ht="18.75" x14ac:dyDescent="0.25">
      <c r="D328" s="27"/>
      <c r="E328" s="44"/>
      <c r="F328" s="87"/>
      <c r="G328" s="83"/>
      <c r="H328" s="27"/>
      <c r="I328" s="27"/>
      <c r="J328" s="27"/>
      <c r="K328" s="17">
        <f t="shared" si="15"/>
        <v>0</v>
      </c>
      <c r="L328" s="88"/>
      <c r="M328" s="72"/>
      <c r="N328" s="72"/>
      <c r="O328" s="90"/>
      <c r="P328" s="72"/>
      <c r="Q328" s="72"/>
      <c r="R328" s="81">
        <f>IF(OR(COUNTA(L328:N328)&gt;=2,COUNTA(O328:Q328)&gt;=2),"ошибка",(IF((AND(COUNTA(L328:N328)=1,L328&gt;0)),L328*60*VLOOKUP(D328,'2Рабочее время'!$A:$L,4,FALSE)*((IF(VLOOKUP(D328,'2Рабочее время'!$A$1:$C$50,2,FALSE)&gt;0,VLOOKUP(D328,'2Рабочее время'!$A$1:$C$50,2,FALSE),VLOOKUP(D328,'2Рабочее время'!$A$1:$C$50,3,FALSE)))),IF((AND(COUNTA(L328:N328)=1,M328&gt;0)),M328*((IF(VLOOKUP(D328,'2Рабочее время'!$A$1:$C$50,2,FALSE)&gt;0,VLOOKUP(D328,'2Рабочее время'!$A$1:$C$50,2,FALSE),VLOOKUP(D328,'2Рабочее время'!$A$1:$C$50,3,FALSE)))),IF((AND(COUNTA(L328:N328)=1,N328&gt;0)),N328*T328*IF(S328=0,0,IF(S328="Количество в месяц",1,IF(S328="Количество в неделю",4.285,IF(S328="Количество в день",IF(VLOOKUP(D328,'2Рабочее время'!$A$1:$C$50,2,FALSE)&gt;0,VLOOKUP(D328,'2Рабочее время'!$A$1:$C$50,2,FALSE),VLOOKUP(D328,'2Рабочее время'!$A$1:$C$50,3,FALSE)))))),0)))+IF((AND(COUNTA(O328:Q328)=1,O328&gt;0)),O328*60*VLOOKUP(D328,'2Рабочее время'!$A:$L,4,FALSE)*((IF(VLOOKUP(D328,'2Рабочее время'!$A$1:$C$50,2,FALSE)&gt;0,VLOOKUP(D328,'2Рабочее время'!$A$1:$C$50,2,FALSE),VLOOKUP(D328,'2Рабочее время'!$A$1:$C$50,3,FALSE)))),IF((AND(COUNTA(L328:N328)=1,M328&gt;0)),M328*((IF(VLOOKUP(D328,'2Рабочее время'!$A$1:$C$50,2,FALSE)&gt;0,VLOOKUP(D328,'2Рабочее время'!$A$1:$C$50,2,FALSE),VLOOKUP(D328,'2Рабочее время'!$A$1:$C$50,3,FALSE)))),IF((AND(COUNTA(O328:Q328)=1,P328&gt;0)),P328*((IF(VLOOKUP(D328,'2Рабочее время'!$A$1:$C$50,2,FALSE)&gt;0,VLOOKUP(D328,'2Рабочее время'!$A$1:$C$50,2,FALSE),VLOOKUP(D328,'2Рабочее время'!$A$1:$C$50,3,FALSE)))),IF((AND(COUNTA(O328:Q328)=1,Q328&gt;0)),Q328*T328*IF(S328=0,0,IF(S328="Количество в месяц",1,IF(S328="Количество в неделю",4.285,IF(S328="Количество в день",IF(VLOOKUP(D328,'2Рабочее время'!$A$1:$C$50,2,FALSE)&gt;0,VLOOKUP(D328,'2Рабочее время'!$A$1:$C$50,2,FALSE),VLOOKUP(D328,'2Рабочее время'!$A$1:$C$50,3,FALSE)))))),0))))))</f>
        <v>0</v>
      </c>
      <c r="S328" s="91"/>
      <c r="T328" s="91"/>
      <c r="U328" s="39">
        <v>1</v>
      </c>
      <c r="V328" s="17">
        <f t="shared" si="17"/>
        <v>0</v>
      </c>
      <c r="W328" s="17">
        <f t="shared" si="16"/>
        <v>0</v>
      </c>
    </row>
    <row r="329" spans="4:23" ht="18.75" x14ac:dyDescent="0.25">
      <c r="D329" s="27"/>
      <c r="E329" s="44"/>
      <c r="F329" s="87"/>
      <c r="G329" s="83"/>
      <c r="H329" s="27"/>
      <c r="I329" s="27"/>
      <c r="J329" s="27"/>
      <c r="K329" s="17">
        <f t="shared" si="15"/>
        <v>0</v>
      </c>
      <c r="L329" s="88"/>
      <c r="M329" s="72"/>
      <c r="N329" s="72"/>
      <c r="O329" s="90"/>
      <c r="P329" s="72"/>
      <c r="Q329" s="72"/>
      <c r="R329" s="81">
        <f>IF(OR(COUNTA(L329:N329)&gt;=2,COUNTA(O329:Q329)&gt;=2),"ошибка",(IF((AND(COUNTA(L329:N329)=1,L329&gt;0)),L329*60*VLOOKUP(D329,'2Рабочее время'!$A:$L,4,FALSE)*((IF(VLOOKUP(D329,'2Рабочее время'!$A$1:$C$50,2,FALSE)&gt;0,VLOOKUP(D329,'2Рабочее время'!$A$1:$C$50,2,FALSE),VLOOKUP(D329,'2Рабочее время'!$A$1:$C$50,3,FALSE)))),IF((AND(COUNTA(L329:N329)=1,M329&gt;0)),M329*((IF(VLOOKUP(D329,'2Рабочее время'!$A$1:$C$50,2,FALSE)&gt;0,VLOOKUP(D329,'2Рабочее время'!$A$1:$C$50,2,FALSE),VLOOKUP(D329,'2Рабочее время'!$A$1:$C$50,3,FALSE)))),IF((AND(COUNTA(L329:N329)=1,N329&gt;0)),N329*T329*IF(S329=0,0,IF(S329="Количество в месяц",1,IF(S329="Количество в неделю",4.285,IF(S329="Количество в день",IF(VLOOKUP(D329,'2Рабочее время'!$A$1:$C$50,2,FALSE)&gt;0,VLOOKUP(D329,'2Рабочее время'!$A$1:$C$50,2,FALSE),VLOOKUP(D329,'2Рабочее время'!$A$1:$C$50,3,FALSE)))))),0)))+IF((AND(COUNTA(O329:Q329)=1,O329&gt;0)),O329*60*VLOOKUP(D329,'2Рабочее время'!$A:$L,4,FALSE)*((IF(VLOOKUP(D329,'2Рабочее время'!$A$1:$C$50,2,FALSE)&gt;0,VLOOKUP(D329,'2Рабочее время'!$A$1:$C$50,2,FALSE),VLOOKUP(D329,'2Рабочее время'!$A$1:$C$50,3,FALSE)))),IF((AND(COUNTA(L329:N329)=1,M329&gt;0)),M329*((IF(VLOOKUP(D329,'2Рабочее время'!$A$1:$C$50,2,FALSE)&gt;0,VLOOKUP(D329,'2Рабочее время'!$A$1:$C$50,2,FALSE),VLOOKUP(D329,'2Рабочее время'!$A$1:$C$50,3,FALSE)))),IF((AND(COUNTA(O329:Q329)=1,P329&gt;0)),P329*((IF(VLOOKUP(D329,'2Рабочее время'!$A$1:$C$50,2,FALSE)&gt;0,VLOOKUP(D329,'2Рабочее время'!$A$1:$C$50,2,FALSE),VLOOKUP(D329,'2Рабочее время'!$A$1:$C$50,3,FALSE)))),IF((AND(COUNTA(O329:Q329)=1,Q329&gt;0)),Q329*T329*IF(S329=0,0,IF(S329="Количество в месяц",1,IF(S329="Количество в неделю",4.285,IF(S329="Количество в день",IF(VLOOKUP(D329,'2Рабочее время'!$A$1:$C$50,2,FALSE)&gt;0,VLOOKUP(D329,'2Рабочее время'!$A$1:$C$50,2,FALSE),VLOOKUP(D329,'2Рабочее время'!$A$1:$C$50,3,FALSE)))))),0))))))</f>
        <v>0</v>
      </c>
      <c r="S329" s="91"/>
      <c r="T329" s="91"/>
      <c r="U329" s="39">
        <v>1</v>
      </c>
      <c r="V329" s="17">
        <f t="shared" si="17"/>
        <v>0</v>
      </c>
      <c r="W329" s="17">
        <f t="shared" si="16"/>
        <v>0</v>
      </c>
    </row>
    <row r="330" spans="4:23" ht="18.75" x14ac:dyDescent="0.25">
      <c r="D330" s="27"/>
      <c r="E330" s="44"/>
      <c r="F330" s="87"/>
      <c r="G330" s="83"/>
      <c r="H330" s="27"/>
      <c r="I330" s="27"/>
      <c r="J330" s="27"/>
      <c r="K330" s="17">
        <f t="shared" si="15"/>
        <v>0</v>
      </c>
      <c r="L330" s="88"/>
      <c r="M330" s="72"/>
      <c r="N330" s="72"/>
      <c r="O330" s="90"/>
      <c r="P330" s="72"/>
      <c r="Q330" s="72"/>
      <c r="R330" s="81">
        <f>IF(OR(COUNTA(L330:N330)&gt;=2,COUNTA(O330:Q330)&gt;=2),"ошибка",(IF((AND(COUNTA(L330:N330)=1,L330&gt;0)),L330*60*VLOOKUP(D330,'2Рабочее время'!$A:$L,4,FALSE)*((IF(VLOOKUP(D330,'2Рабочее время'!$A$1:$C$50,2,FALSE)&gt;0,VLOOKUP(D330,'2Рабочее время'!$A$1:$C$50,2,FALSE),VLOOKUP(D330,'2Рабочее время'!$A$1:$C$50,3,FALSE)))),IF((AND(COUNTA(L330:N330)=1,M330&gt;0)),M330*((IF(VLOOKUP(D330,'2Рабочее время'!$A$1:$C$50,2,FALSE)&gt;0,VLOOKUP(D330,'2Рабочее время'!$A$1:$C$50,2,FALSE),VLOOKUP(D330,'2Рабочее время'!$A$1:$C$50,3,FALSE)))),IF((AND(COUNTA(L330:N330)=1,N330&gt;0)),N330*T330*IF(S330=0,0,IF(S330="Количество в месяц",1,IF(S330="Количество в неделю",4.285,IF(S330="Количество в день",IF(VLOOKUP(D330,'2Рабочее время'!$A$1:$C$50,2,FALSE)&gt;0,VLOOKUP(D330,'2Рабочее время'!$A$1:$C$50,2,FALSE),VLOOKUP(D330,'2Рабочее время'!$A$1:$C$50,3,FALSE)))))),0)))+IF((AND(COUNTA(O330:Q330)=1,O330&gt;0)),O330*60*VLOOKUP(D330,'2Рабочее время'!$A:$L,4,FALSE)*((IF(VLOOKUP(D330,'2Рабочее время'!$A$1:$C$50,2,FALSE)&gt;0,VLOOKUP(D330,'2Рабочее время'!$A$1:$C$50,2,FALSE),VLOOKUP(D330,'2Рабочее время'!$A$1:$C$50,3,FALSE)))),IF((AND(COUNTA(L330:N330)=1,M330&gt;0)),M330*((IF(VLOOKUP(D330,'2Рабочее время'!$A$1:$C$50,2,FALSE)&gt;0,VLOOKUP(D330,'2Рабочее время'!$A$1:$C$50,2,FALSE),VLOOKUP(D330,'2Рабочее время'!$A$1:$C$50,3,FALSE)))),IF((AND(COUNTA(O330:Q330)=1,P330&gt;0)),P330*((IF(VLOOKUP(D330,'2Рабочее время'!$A$1:$C$50,2,FALSE)&gt;0,VLOOKUP(D330,'2Рабочее время'!$A$1:$C$50,2,FALSE),VLOOKUP(D330,'2Рабочее время'!$A$1:$C$50,3,FALSE)))),IF((AND(COUNTA(O330:Q330)=1,Q330&gt;0)),Q330*T330*IF(S330=0,0,IF(S330="Количество в месяц",1,IF(S330="Количество в неделю",4.285,IF(S330="Количество в день",IF(VLOOKUP(D330,'2Рабочее время'!$A$1:$C$50,2,FALSE)&gt;0,VLOOKUP(D330,'2Рабочее время'!$A$1:$C$50,2,FALSE),VLOOKUP(D330,'2Рабочее время'!$A$1:$C$50,3,FALSE)))))),0))))))</f>
        <v>0</v>
      </c>
      <c r="S330" s="91"/>
      <c r="T330" s="91"/>
      <c r="U330" s="39">
        <v>1</v>
      </c>
      <c r="V330" s="17">
        <f t="shared" si="17"/>
        <v>0</v>
      </c>
      <c r="W330" s="17">
        <f t="shared" si="16"/>
        <v>0</v>
      </c>
    </row>
    <row r="331" spans="4:23" ht="18.75" x14ac:dyDescent="0.25">
      <c r="D331" s="27"/>
      <c r="E331" s="44"/>
      <c r="F331" s="87"/>
      <c r="G331" s="83"/>
      <c r="H331" s="27"/>
      <c r="I331" s="27"/>
      <c r="J331" s="27"/>
      <c r="K331" s="17">
        <f t="shared" si="15"/>
        <v>0</v>
      </c>
      <c r="L331" s="88"/>
      <c r="M331" s="72"/>
      <c r="N331" s="72"/>
      <c r="O331" s="90"/>
      <c r="P331" s="72"/>
      <c r="Q331" s="72"/>
      <c r="R331" s="81">
        <f>IF(OR(COUNTA(L331:N331)&gt;=2,COUNTA(O331:Q331)&gt;=2),"ошибка",(IF((AND(COUNTA(L331:N331)=1,L331&gt;0)),L331*60*VLOOKUP(D331,'2Рабочее время'!$A:$L,4,FALSE)*((IF(VLOOKUP(D331,'2Рабочее время'!$A$1:$C$50,2,FALSE)&gt;0,VLOOKUP(D331,'2Рабочее время'!$A$1:$C$50,2,FALSE),VLOOKUP(D331,'2Рабочее время'!$A$1:$C$50,3,FALSE)))),IF((AND(COUNTA(L331:N331)=1,M331&gt;0)),M331*((IF(VLOOKUP(D331,'2Рабочее время'!$A$1:$C$50,2,FALSE)&gt;0,VLOOKUP(D331,'2Рабочее время'!$A$1:$C$50,2,FALSE),VLOOKUP(D331,'2Рабочее время'!$A$1:$C$50,3,FALSE)))),IF((AND(COUNTA(L331:N331)=1,N331&gt;0)),N331*T331*IF(S331=0,0,IF(S331="Количество в месяц",1,IF(S331="Количество в неделю",4.285,IF(S331="Количество в день",IF(VLOOKUP(D331,'2Рабочее время'!$A$1:$C$50,2,FALSE)&gt;0,VLOOKUP(D331,'2Рабочее время'!$A$1:$C$50,2,FALSE),VLOOKUP(D331,'2Рабочее время'!$A$1:$C$50,3,FALSE)))))),0)))+IF((AND(COUNTA(O331:Q331)=1,O331&gt;0)),O331*60*VLOOKUP(D331,'2Рабочее время'!$A:$L,4,FALSE)*((IF(VLOOKUP(D331,'2Рабочее время'!$A$1:$C$50,2,FALSE)&gt;0,VLOOKUP(D331,'2Рабочее время'!$A$1:$C$50,2,FALSE),VLOOKUP(D331,'2Рабочее время'!$A$1:$C$50,3,FALSE)))),IF((AND(COUNTA(L331:N331)=1,M331&gt;0)),M331*((IF(VLOOKUP(D331,'2Рабочее время'!$A$1:$C$50,2,FALSE)&gt;0,VLOOKUP(D331,'2Рабочее время'!$A$1:$C$50,2,FALSE),VLOOKUP(D331,'2Рабочее время'!$A$1:$C$50,3,FALSE)))),IF((AND(COUNTA(O331:Q331)=1,P331&gt;0)),P331*((IF(VLOOKUP(D331,'2Рабочее время'!$A$1:$C$50,2,FALSE)&gt;0,VLOOKUP(D331,'2Рабочее время'!$A$1:$C$50,2,FALSE),VLOOKUP(D331,'2Рабочее время'!$A$1:$C$50,3,FALSE)))),IF((AND(COUNTA(O331:Q331)=1,Q331&gt;0)),Q331*T331*IF(S331=0,0,IF(S331="Количество в месяц",1,IF(S331="Количество в неделю",4.285,IF(S331="Количество в день",IF(VLOOKUP(D331,'2Рабочее время'!$A$1:$C$50,2,FALSE)&gt;0,VLOOKUP(D331,'2Рабочее время'!$A$1:$C$50,2,FALSE),VLOOKUP(D331,'2Рабочее время'!$A$1:$C$50,3,FALSE)))))),0))))))</f>
        <v>0</v>
      </c>
      <c r="S331" s="91"/>
      <c r="T331" s="91"/>
      <c r="U331" s="39">
        <v>1</v>
      </c>
      <c r="V331" s="17">
        <f t="shared" si="17"/>
        <v>0</v>
      </c>
      <c r="W331" s="17">
        <f t="shared" si="16"/>
        <v>0</v>
      </c>
    </row>
    <row r="332" spans="4:23" ht="18.75" x14ac:dyDescent="0.25">
      <c r="D332" s="27"/>
      <c r="E332" s="44"/>
      <c r="F332" s="87"/>
      <c r="G332" s="83"/>
      <c r="H332" s="27"/>
      <c r="I332" s="27"/>
      <c r="J332" s="27"/>
      <c r="K332" s="17">
        <f t="shared" si="15"/>
        <v>0</v>
      </c>
      <c r="L332" s="88"/>
      <c r="M332" s="72"/>
      <c r="N332" s="72"/>
      <c r="O332" s="90"/>
      <c r="P332" s="72"/>
      <c r="Q332" s="72"/>
      <c r="R332" s="81">
        <f>IF(OR(COUNTA(L332:N332)&gt;=2,COUNTA(O332:Q332)&gt;=2),"ошибка",(IF((AND(COUNTA(L332:N332)=1,L332&gt;0)),L332*60*VLOOKUP(D332,'2Рабочее время'!$A:$L,4,FALSE)*((IF(VLOOKUP(D332,'2Рабочее время'!$A$1:$C$50,2,FALSE)&gt;0,VLOOKUP(D332,'2Рабочее время'!$A$1:$C$50,2,FALSE),VLOOKUP(D332,'2Рабочее время'!$A$1:$C$50,3,FALSE)))),IF((AND(COUNTA(L332:N332)=1,M332&gt;0)),M332*((IF(VLOOKUP(D332,'2Рабочее время'!$A$1:$C$50,2,FALSE)&gt;0,VLOOKUP(D332,'2Рабочее время'!$A$1:$C$50,2,FALSE),VLOOKUP(D332,'2Рабочее время'!$A$1:$C$50,3,FALSE)))),IF((AND(COUNTA(L332:N332)=1,N332&gt;0)),N332*T332*IF(S332=0,0,IF(S332="Количество в месяц",1,IF(S332="Количество в неделю",4.285,IF(S332="Количество в день",IF(VLOOKUP(D332,'2Рабочее время'!$A$1:$C$50,2,FALSE)&gt;0,VLOOKUP(D332,'2Рабочее время'!$A$1:$C$50,2,FALSE),VLOOKUP(D332,'2Рабочее время'!$A$1:$C$50,3,FALSE)))))),0)))+IF((AND(COUNTA(O332:Q332)=1,O332&gt;0)),O332*60*VLOOKUP(D332,'2Рабочее время'!$A:$L,4,FALSE)*((IF(VLOOKUP(D332,'2Рабочее время'!$A$1:$C$50,2,FALSE)&gt;0,VLOOKUP(D332,'2Рабочее время'!$A$1:$C$50,2,FALSE),VLOOKUP(D332,'2Рабочее время'!$A$1:$C$50,3,FALSE)))),IF((AND(COUNTA(L332:N332)=1,M332&gt;0)),M332*((IF(VLOOKUP(D332,'2Рабочее время'!$A$1:$C$50,2,FALSE)&gt;0,VLOOKUP(D332,'2Рабочее время'!$A$1:$C$50,2,FALSE),VLOOKUP(D332,'2Рабочее время'!$A$1:$C$50,3,FALSE)))),IF((AND(COUNTA(O332:Q332)=1,P332&gt;0)),P332*((IF(VLOOKUP(D332,'2Рабочее время'!$A$1:$C$50,2,FALSE)&gt;0,VLOOKUP(D332,'2Рабочее время'!$A$1:$C$50,2,FALSE),VLOOKUP(D332,'2Рабочее время'!$A$1:$C$50,3,FALSE)))),IF((AND(COUNTA(O332:Q332)=1,Q332&gt;0)),Q332*T332*IF(S332=0,0,IF(S332="Количество в месяц",1,IF(S332="Количество в неделю",4.285,IF(S332="Количество в день",IF(VLOOKUP(D332,'2Рабочее время'!$A$1:$C$50,2,FALSE)&gt;0,VLOOKUP(D332,'2Рабочее время'!$A$1:$C$50,2,FALSE),VLOOKUP(D332,'2Рабочее время'!$A$1:$C$50,3,FALSE)))))),0))))))</f>
        <v>0</v>
      </c>
      <c r="S332" s="91"/>
      <c r="T332" s="91"/>
      <c r="U332" s="39">
        <v>1</v>
      </c>
      <c r="V332" s="17">
        <f t="shared" si="17"/>
        <v>0</v>
      </c>
      <c r="W332" s="17">
        <f t="shared" si="16"/>
        <v>0</v>
      </c>
    </row>
    <row r="333" spans="4:23" ht="18.75" x14ac:dyDescent="0.25">
      <c r="D333" s="27"/>
      <c r="E333" s="44"/>
      <c r="F333" s="87"/>
      <c r="G333" s="83"/>
      <c r="H333" s="27"/>
      <c r="I333" s="27"/>
      <c r="J333" s="27"/>
      <c r="K333" s="17">
        <f t="shared" si="15"/>
        <v>0</v>
      </c>
      <c r="L333" s="88"/>
      <c r="M333" s="72"/>
      <c r="N333" s="72"/>
      <c r="O333" s="90"/>
      <c r="P333" s="72"/>
      <c r="Q333" s="72"/>
      <c r="R333" s="81">
        <f>IF(OR(COUNTA(L333:N333)&gt;=2,COUNTA(O333:Q333)&gt;=2),"ошибка",(IF((AND(COUNTA(L333:N333)=1,L333&gt;0)),L333*60*VLOOKUP(D333,'2Рабочее время'!$A:$L,4,FALSE)*((IF(VLOOKUP(D333,'2Рабочее время'!$A$1:$C$50,2,FALSE)&gt;0,VLOOKUP(D333,'2Рабочее время'!$A$1:$C$50,2,FALSE),VLOOKUP(D333,'2Рабочее время'!$A$1:$C$50,3,FALSE)))),IF((AND(COUNTA(L333:N333)=1,M333&gt;0)),M333*((IF(VLOOKUP(D333,'2Рабочее время'!$A$1:$C$50,2,FALSE)&gt;0,VLOOKUP(D333,'2Рабочее время'!$A$1:$C$50,2,FALSE),VLOOKUP(D333,'2Рабочее время'!$A$1:$C$50,3,FALSE)))),IF((AND(COUNTA(L333:N333)=1,N333&gt;0)),N333*T333*IF(S333=0,0,IF(S333="Количество в месяц",1,IF(S333="Количество в неделю",4.285,IF(S333="Количество в день",IF(VLOOKUP(D333,'2Рабочее время'!$A$1:$C$50,2,FALSE)&gt;0,VLOOKUP(D333,'2Рабочее время'!$A$1:$C$50,2,FALSE),VLOOKUP(D333,'2Рабочее время'!$A$1:$C$50,3,FALSE)))))),0)))+IF((AND(COUNTA(O333:Q333)=1,O333&gt;0)),O333*60*VLOOKUP(D333,'2Рабочее время'!$A:$L,4,FALSE)*((IF(VLOOKUP(D333,'2Рабочее время'!$A$1:$C$50,2,FALSE)&gt;0,VLOOKUP(D333,'2Рабочее время'!$A$1:$C$50,2,FALSE),VLOOKUP(D333,'2Рабочее время'!$A$1:$C$50,3,FALSE)))),IF((AND(COUNTA(L333:N333)=1,M333&gt;0)),M333*((IF(VLOOKUP(D333,'2Рабочее время'!$A$1:$C$50,2,FALSE)&gt;0,VLOOKUP(D333,'2Рабочее время'!$A$1:$C$50,2,FALSE),VLOOKUP(D333,'2Рабочее время'!$A$1:$C$50,3,FALSE)))),IF((AND(COUNTA(O333:Q333)=1,P333&gt;0)),P333*((IF(VLOOKUP(D333,'2Рабочее время'!$A$1:$C$50,2,FALSE)&gt;0,VLOOKUP(D333,'2Рабочее время'!$A$1:$C$50,2,FALSE),VLOOKUP(D333,'2Рабочее время'!$A$1:$C$50,3,FALSE)))),IF((AND(COUNTA(O333:Q333)=1,Q333&gt;0)),Q333*T333*IF(S333=0,0,IF(S333="Количество в месяц",1,IF(S333="Количество в неделю",4.285,IF(S333="Количество в день",IF(VLOOKUP(D333,'2Рабочее время'!$A$1:$C$50,2,FALSE)&gt;0,VLOOKUP(D333,'2Рабочее время'!$A$1:$C$50,2,FALSE),VLOOKUP(D333,'2Рабочее время'!$A$1:$C$50,3,FALSE)))))),0))))))</f>
        <v>0</v>
      </c>
      <c r="S333" s="91"/>
      <c r="T333" s="91"/>
      <c r="U333" s="39">
        <v>1</v>
      </c>
      <c r="V333" s="17">
        <f t="shared" si="17"/>
        <v>0</v>
      </c>
      <c r="W333" s="17">
        <f t="shared" si="16"/>
        <v>0</v>
      </c>
    </row>
    <row r="334" spans="4:23" ht="18.75" x14ac:dyDescent="0.25">
      <c r="D334" s="27"/>
      <c r="E334" s="44"/>
      <c r="F334" s="87"/>
      <c r="G334" s="83"/>
      <c r="H334" s="27"/>
      <c r="I334" s="27"/>
      <c r="J334" s="27"/>
      <c r="K334" s="17">
        <f t="shared" si="15"/>
        <v>0</v>
      </c>
      <c r="L334" s="88"/>
      <c r="M334" s="72"/>
      <c r="N334" s="72"/>
      <c r="O334" s="90"/>
      <c r="P334" s="72"/>
      <c r="Q334" s="72"/>
      <c r="R334" s="81">
        <f>IF(OR(COUNTA(L334:N334)&gt;=2,COUNTA(O334:Q334)&gt;=2),"ошибка",(IF((AND(COUNTA(L334:N334)=1,L334&gt;0)),L334*60*VLOOKUP(D334,'2Рабочее время'!$A:$L,4,FALSE)*((IF(VLOOKUP(D334,'2Рабочее время'!$A$1:$C$50,2,FALSE)&gt;0,VLOOKUP(D334,'2Рабочее время'!$A$1:$C$50,2,FALSE),VLOOKUP(D334,'2Рабочее время'!$A$1:$C$50,3,FALSE)))),IF((AND(COUNTA(L334:N334)=1,M334&gt;0)),M334*((IF(VLOOKUP(D334,'2Рабочее время'!$A$1:$C$50,2,FALSE)&gt;0,VLOOKUP(D334,'2Рабочее время'!$A$1:$C$50,2,FALSE),VLOOKUP(D334,'2Рабочее время'!$A$1:$C$50,3,FALSE)))),IF((AND(COUNTA(L334:N334)=1,N334&gt;0)),N334*T334*IF(S334=0,0,IF(S334="Количество в месяц",1,IF(S334="Количество в неделю",4.285,IF(S334="Количество в день",IF(VLOOKUP(D334,'2Рабочее время'!$A$1:$C$50,2,FALSE)&gt;0,VLOOKUP(D334,'2Рабочее время'!$A$1:$C$50,2,FALSE),VLOOKUP(D334,'2Рабочее время'!$A$1:$C$50,3,FALSE)))))),0)))+IF((AND(COUNTA(O334:Q334)=1,O334&gt;0)),O334*60*VLOOKUP(D334,'2Рабочее время'!$A:$L,4,FALSE)*((IF(VLOOKUP(D334,'2Рабочее время'!$A$1:$C$50,2,FALSE)&gt;0,VLOOKUP(D334,'2Рабочее время'!$A$1:$C$50,2,FALSE),VLOOKUP(D334,'2Рабочее время'!$A$1:$C$50,3,FALSE)))),IF((AND(COUNTA(L334:N334)=1,M334&gt;0)),M334*((IF(VLOOKUP(D334,'2Рабочее время'!$A$1:$C$50,2,FALSE)&gt;0,VLOOKUP(D334,'2Рабочее время'!$A$1:$C$50,2,FALSE),VLOOKUP(D334,'2Рабочее время'!$A$1:$C$50,3,FALSE)))),IF((AND(COUNTA(O334:Q334)=1,P334&gt;0)),P334*((IF(VLOOKUP(D334,'2Рабочее время'!$A$1:$C$50,2,FALSE)&gt;0,VLOOKUP(D334,'2Рабочее время'!$A$1:$C$50,2,FALSE),VLOOKUP(D334,'2Рабочее время'!$A$1:$C$50,3,FALSE)))),IF((AND(COUNTA(O334:Q334)=1,Q334&gt;0)),Q334*T334*IF(S334=0,0,IF(S334="Количество в месяц",1,IF(S334="Количество в неделю",4.285,IF(S334="Количество в день",IF(VLOOKUP(D334,'2Рабочее время'!$A$1:$C$50,2,FALSE)&gt;0,VLOOKUP(D334,'2Рабочее время'!$A$1:$C$50,2,FALSE),VLOOKUP(D334,'2Рабочее время'!$A$1:$C$50,3,FALSE)))))),0))))))</f>
        <v>0</v>
      </c>
      <c r="S334" s="91"/>
      <c r="T334" s="91"/>
      <c r="U334" s="39">
        <v>1</v>
      </c>
      <c r="V334" s="17">
        <f t="shared" si="17"/>
        <v>0</v>
      </c>
      <c r="W334" s="17">
        <f t="shared" si="16"/>
        <v>0</v>
      </c>
    </row>
    <row r="335" spans="4:23" ht="18.75" x14ac:dyDescent="0.25">
      <c r="D335" s="27"/>
      <c r="E335" s="44"/>
      <c r="F335" s="87"/>
      <c r="G335" s="83"/>
      <c r="H335" s="27"/>
      <c r="I335" s="27"/>
      <c r="J335" s="27"/>
      <c r="K335" s="17">
        <f t="shared" si="15"/>
        <v>0</v>
      </c>
      <c r="L335" s="88"/>
      <c r="M335" s="72"/>
      <c r="N335" s="72"/>
      <c r="O335" s="90"/>
      <c r="P335" s="72"/>
      <c r="Q335" s="72"/>
      <c r="R335" s="81">
        <f>IF(OR(COUNTA(L335:N335)&gt;=2,COUNTA(O335:Q335)&gt;=2),"ошибка",(IF((AND(COUNTA(L335:N335)=1,L335&gt;0)),L335*60*VLOOKUP(D335,'2Рабочее время'!$A:$L,4,FALSE)*((IF(VLOOKUP(D335,'2Рабочее время'!$A$1:$C$50,2,FALSE)&gt;0,VLOOKUP(D335,'2Рабочее время'!$A$1:$C$50,2,FALSE),VLOOKUP(D335,'2Рабочее время'!$A$1:$C$50,3,FALSE)))),IF((AND(COUNTA(L335:N335)=1,M335&gt;0)),M335*((IF(VLOOKUP(D335,'2Рабочее время'!$A$1:$C$50,2,FALSE)&gt;0,VLOOKUP(D335,'2Рабочее время'!$A$1:$C$50,2,FALSE),VLOOKUP(D335,'2Рабочее время'!$A$1:$C$50,3,FALSE)))),IF((AND(COUNTA(L335:N335)=1,N335&gt;0)),N335*T335*IF(S335=0,0,IF(S335="Количество в месяц",1,IF(S335="Количество в неделю",4.285,IF(S335="Количество в день",IF(VLOOKUP(D335,'2Рабочее время'!$A$1:$C$50,2,FALSE)&gt;0,VLOOKUP(D335,'2Рабочее время'!$A$1:$C$50,2,FALSE),VLOOKUP(D335,'2Рабочее время'!$A$1:$C$50,3,FALSE)))))),0)))+IF((AND(COUNTA(O335:Q335)=1,O335&gt;0)),O335*60*VLOOKUP(D335,'2Рабочее время'!$A:$L,4,FALSE)*((IF(VLOOKUP(D335,'2Рабочее время'!$A$1:$C$50,2,FALSE)&gt;0,VLOOKUP(D335,'2Рабочее время'!$A$1:$C$50,2,FALSE),VLOOKUP(D335,'2Рабочее время'!$A$1:$C$50,3,FALSE)))),IF((AND(COUNTA(L335:N335)=1,M335&gt;0)),M335*((IF(VLOOKUP(D335,'2Рабочее время'!$A$1:$C$50,2,FALSE)&gt;0,VLOOKUP(D335,'2Рабочее время'!$A$1:$C$50,2,FALSE),VLOOKUP(D335,'2Рабочее время'!$A$1:$C$50,3,FALSE)))),IF((AND(COUNTA(O335:Q335)=1,P335&gt;0)),P335*((IF(VLOOKUP(D335,'2Рабочее время'!$A$1:$C$50,2,FALSE)&gt;0,VLOOKUP(D335,'2Рабочее время'!$A$1:$C$50,2,FALSE),VLOOKUP(D335,'2Рабочее время'!$A$1:$C$50,3,FALSE)))),IF((AND(COUNTA(O335:Q335)=1,Q335&gt;0)),Q335*T335*IF(S335=0,0,IF(S335="Количество в месяц",1,IF(S335="Количество в неделю",4.285,IF(S335="Количество в день",IF(VLOOKUP(D335,'2Рабочее время'!$A$1:$C$50,2,FALSE)&gt;0,VLOOKUP(D335,'2Рабочее время'!$A$1:$C$50,2,FALSE),VLOOKUP(D335,'2Рабочее время'!$A$1:$C$50,3,FALSE)))))),0))))))</f>
        <v>0</v>
      </c>
      <c r="S335" s="91"/>
      <c r="T335" s="91"/>
      <c r="U335" s="39">
        <v>1</v>
      </c>
      <c r="V335" s="17">
        <f t="shared" si="17"/>
        <v>0</v>
      </c>
      <c r="W335" s="17">
        <f t="shared" si="16"/>
        <v>0</v>
      </c>
    </row>
    <row r="336" spans="4:23" ht="18.75" x14ac:dyDescent="0.25">
      <c r="D336" s="27"/>
      <c r="E336" s="44"/>
      <c r="F336" s="87"/>
      <c r="G336" s="83"/>
      <c r="H336" s="27"/>
      <c r="I336" s="27"/>
      <c r="J336" s="27"/>
      <c r="K336" s="17">
        <f t="shared" si="15"/>
        <v>0</v>
      </c>
      <c r="L336" s="88"/>
      <c r="M336" s="72"/>
      <c r="N336" s="72"/>
      <c r="O336" s="90"/>
      <c r="P336" s="72"/>
      <c r="Q336" s="72"/>
      <c r="R336" s="81">
        <f>IF(OR(COUNTA(L336:N336)&gt;=2,COUNTA(O336:Q336)&gt;=2),"ошибка",(IF((AND(COUNTA(L336:N336)=1,L336&gt;0)),L336*60*VLOOKUP(D336,'2Рабочее время'!$A:$L,4,FALSE)*((IF(VLOOKUP(D336,'2Рабочее время'!$A$1:$C$50,2,FALSE)&gt;0,VLOOKUP(D336,'2Рабочее время'!$A$1:$C$50,2,FALSE),VLOOKUP(D336,'2Рабочее время'!$A$1:$C$50,3,FALSE)))),IF((AND(COUNTA(L336:N336)=1,M336&gt;0)),M336*((IF(VLOOKUP(D336,'2Рабочее время'!$A$1:$C$50,2,FALSE)&gt;0,VLOOKUP(D336,'2Рабочее время'!$A$1:$C$50,2,FALSE),VLOOKUP(D336,'2Рабочее время'!$A$1:$C$50,3,FALSE)))),IF((AND(COUNTA(L336:N336)=1,N336&gt;0)),N336*T336*IF(S336=0,0,IF(S336="Количество в месяц",1,IF(S336="Количество в неделю",4.285,IF(S336="Количество в день",IF(VLOOKUP(D336,'2Рабочее время'!$A$1:$C$50,2,FALSE)&gt;0,VLOOKUP(D336,'2Рабочее время'!$A$1:$C$50,2,FALSE),VLOOKUP(D336,'2Рабочее время'!$A$1:$C$50,3,FALSE)))))),0)))+IF((AND(COUNTA(O336:Q336)=1,O336&gt;0)),O336*60*VLOOKUP(D336,'2Рабочее время'!$A:$L,4,FALSE)*((IF(VLOOKUP(D336,'2Рабочее время'!$A$1:$C$50,2,FALSE)&gt;0,VLOOKUP(D336,'2Рабочее время'!$A$1:$C$50,2,FALSE),VLOOKUP(D336,'2Рабочее время'!$A$1:$C$50,3,FALSE)))),IF((AND(COUNTA(L336:N336)=1,M336&gt;0)),M336*((IF(VLOOKUP(D336,'2Рабочее время'!$A$1:$C$50,2,FALSE)&gt;0,VLOOKUP(D336,'2Рабочее время'!$A$1:$C$50,2,FALSE),VLOOKUP(D336,'2Рабочее время'!$A$1:$C$50,3,FALSE)))),IF((AND(COUNTA(O336:Q336)=1,P336&gt;0)),P336*((IF(VLOOKUP(D336,'2Рабочее время'!$A$1:$C$50,2,FALSE)&gt;0,VLOOKUP(D336,'2Рабочее время'!$A$1:$C$50,2,FALSE),VLOOKUP(D336,'2Рабочее время'!$A$1:$C$50,3,FALSE)))),IF((AND(COUNTA(O336:Q336)=1,Q336&gt;0)),Q336*T336*IF(S336=0,0,IF(S336="Количество в месяц",1,IF(S336="Количество в неделю",4.285,IF(S336="Количество в день",IF(VLOOKUP(D336,'2Рабочее время'!$A$1:$C$50,2,FALSE)&gt;0,VLOOKUP(D336,'2Рабочее время'!$A$1:$C$50,2,FALSE),VLOOKUP(D336,'2Рабочее время'!$A$1:$C$50,3,FALSE)))))),0))))))</f>
        <v>0</v>
      </c>
      <c r="S336" s="91"/>
      <c r="T336" s="91"/>
      <c r="U336" s="39">
        <v>1</v>
      </c>
      <c r="V336" s="17">
        <f t="shared" si="17"/>
        <v>0</v>
      </c>
      <c r="W336" s="17">
        <f t="shared" si="16"/>
        <v>0</v>
      </c>
    </row>
    <row r="337" spans="4:23" ht="18.75" x14ac:dyDescent="0.25">
      <c r="D337" s="27"/>
      <c r="E337" s="44"/>
      <c r="F337" s="87"/>
      <c r="G337" s="83"/>
      <c r="H337" s="27"/>
      <c r="I337" s="27"/>
      <c r="J337" s="27"/>
      <c r="K337" s="17">
        <f t="shared" ref="K337:K400" si="18">(3*I337+2*J337)/5*IF(E337=0,1,E337)</f>
        <v>0</v>
      </c>
      <c r="L337" s="88"/>
      <c r="M337" s="72"/>
      <c r="N337" s="72"/>
      <c r="O337" s="90"/>
      <c r="P337" s="72"/>
      <c r="Q337" s="72"/>
      <c r="R337" s="81">
        <f>IF(OR(COUNTA(L337:N337)&gt;=2,COUNTA(O337:Q337)&gt;=2),"ошибка",(IF((AND(COUNTA(L337:N337)=1,L337&gt;0)),L337*60*VLOOKUP(D337,'2Рабочее время'!$A:$L,4,FALSE)*((IF(VLOOKUP(D337,'2Рабочее время'!$A$1:$C$50,2,FALSE)&gt;0,VLOOKUP(D337,'2Рабочее время'!$A$1:$C$50,2,FALSE),VLOOKUP(D337,'2Рабочее время'!$A$1:$C$50,3,FALSE)))),IF((AND(COUNTA(L337:N337)=1,M337&gt;0)),M337*((IF(VLOOKUP(D337,'2Рабочее время'!$A$1:$C$50,2,FALSE)&gt;0,VLOOKUP(D337,'2Рабочее время'!$A$1:$C$50,2,FALSE),VLOOKUP(D337,'2Рабочее время'!$A$1:$C$50,3,FALSE)))),IF((AND(COUNTA(L337:N337)=1,N337&gt;0)),N337*T337*IF(S337=0,0,IF(S337="Количество в месяц",1,IF(S337="Количество в неделю",4.285,IF(S337="Количество в день",IF(VLOOKUP(D337,'2Рабочее время'!$A$1:$C$50,2,FALSE)&gt;0,VLOOKUP(D337,'2Рабочее время'!$A$1:$C$50,2,FALSE),VLOOKUP(D337,'2Рабочее время'!$A$1:$C$50,3,FALSE)))))),0)))+IF((AND(COUNTA(O337:Q337)=1,O337&gt;0)),O337*60*VLOOKUP(D337,'2Рабочее время'!$A:$L,4,FALSE)*((IF(VLOOKUP(D337,'2Рабочее время'!$A$1:$C$50,2,FALSE)&gt;0,VLOOKUP(D337,'2Рабочее время'!$A$1:$C$50,2,FALSE),VLOOKUP(D337,'2Рабочее время'!$A$1:$C$50,3,FALSE)))),IF((AND(COUNTA(L337:N337)=1,M337&gt;0)),M337*((IF(VLOOKUP(D337,'2Рабочее время'!$A$1:$C$50,2,FALSE)&gt;0,VLOOKUP(D337,'2Рабочее время'!$A$1:$C$50,2,FALSE),VLOOKUP(D337,'2Рабочее время'!$A$1:$C$50,3,FALSE)))),IF((AND(COUNTA(O337:Q337)=1,P337&gt;0)),P337*((IF(VLOOKUP(D337,'2Рабочее время'!$A$1:$C$50,2,FALSE)&gt;0,VLOOKUP(D337,'2Рабочее время'!$A$1:$C$50,2,FALSE),VLOOKUP(D337,'2Рабочее время'!$A$1:$C$50,3,FALSE)))),IF((AND(COUNTA(O337:Q337)=1,Q337&gt;0)),Q337*T337*IF(S337=0,0,IF(S337="Количество в месяц",1,IF(S337="Количество в неделю",4.285,IF(S337="Количество в день",IF(VLOOKUP(D337,'2Рабочее время'!$A$1:$C$50,2,FALSE)&gt;0,VLOOKUP(D337,'2Рабочее время'!$A$1:$C$50,2,FALSE),VLOOKUP(D337,'2Рабочее время'!$A$1:$C$50,3,FALSE)))))),0))))))</f>
        <v>0</v>
      </c>
      <c r="S337" s="91"/>
      <c r="T337" s="91"/>
      <c r="U337" s="39">
        <v>1</v>
      </c>
      <c r="V337" s="17">
        <f t="shared" si="17"/>
        <v>0</v>
      </c>
      <c r="W337" s="17">
        <f t="shared" ref="W337:W400" si="19">V337/60</f>
        <v>0</v>
      </c>
    </row>
    <row r="338" spans="4:23" ht="18.75" x14ac:dyDescent="0.25">
      <c r="D338" s="27"/>
      <c r="E338" s="44"/>
      <c r="F338" s="87"/>
      <c r="G338" s="83"/>
      <c r="H338" s="27"/>
      <c r="I338" s="27"/>
      <c r="J338" s="27"/>
      <c r="K338" s="17">
        <f t="shared" si="18"/>
        <v>0</v>
      </c>
      <c r="L338" s="88"/>
      <c r="M338" s="72"/>
      <c r="N338" s="72"/>
      <c r="O338" s="90"/>
      <c r="P338" s="72"/>
      <c r="Q338" s="72"/>
      <c r="R338" s="81">
        <f>IF(OR(COUNTA(L338:N338)&gt;=2,COUNTA(O338:Q338)&gt;=2),"ошибка",(IF((AND(COUNTA(L338:N338)=1,L338&gt;0)),L338*60*VLOOKUP(D338,'2Рабочее время'!$A:$L,4,FALSE)*((IF(VLOOKUP(D338,'2Рабочее время'!$A$1:$C$50,2,FALSE)&gt;0,VLOOKUP(D338,'2Рабочее время'!$A$1:$C$50,2,FALSE),VLOOKUP(D338,'2Рабочее время'!$A$1:$C$50,3,FALSE)))),IF((AND(COUNTA(L338:N338)=1,M338&gt;0)),M338*((IF(VLOOKUP(D338,'2Рабочее время'!$A$1:$C$50,2,FALSE)&gt;0,VLOOKUP(D338,'2Рабочее время'!$A$1:$C$50,2,FALSE),VLOOKUP(D338,'2Рабочее время'!$A$1:$C$50,3,FALSE)))),IF((AND(COUNTA(L338:N338)=1,N338&gt;0)),N338*T338*IF(S338=0,0,IF(S338="Количество в месяц",1,IF(S338="Количество в неделю",4.285,IF(S338="Количество в день",IF(VLOOKUP(D338,'2Рабочее время'!$A$1:$C$50,2,FALSE)&gt;0,VLOOKUP(D338,'2Рабочее время'!$A$1:$C$50,2,FALSE),VLOOKUP(D338,'2Рабочее время'!$A$1:$C$50,3,FALSE)))))),0)))+IF((AND(COUNTA(O338:Q338)=1,O338&gt;0)),O338*60*VLOOKUP(D338,'2Рабочее время'!$A:$L,4,FALSE)*((IF(VLOOKUP(D338,'2Рабочее время'!$A$1:$C$50,2,FALSE)&gt;0,VLOOKUP(D338,'2Рабочее время'!$A$1:$C$50,2,FALSE),VLOOKUP(D338,'2Рабочее время'!$A$1:$C$50,3,FALSE)))),IF((AND(COUNTA(L338:N338)=1,M338&gt;0)),M338*((IF(VLOOKUP(D338,'2Рабочее время'!$A$1:$C$50,2,FALSE)&gt;0,VLOOKUP(D338,'2Рабочее время'!$A$1:$C$50,2,FALSE),VLOOKUP(D338,'2Рабочее время'!$A$1:$C$50,3,FALSE)))),IF((AND(COUNTA(O338:Q338)=1,P338&gt;0)),P338*((IF(VLOOKUP(D338,'2Рабочее время'!$A$1:$C$50,2,FALSE)&gt;0,VLOOKUP(D338,'2Рабочее время'!$A$1:$C$50,2,FALSE),VLOOKUP(D338,'2Рабочее время'!$A$1:$C$50,3,FALSE)))),IF((AND(COUNTA(O338:Q338)=1,Q338&gt;0)),Q338*T338*IF(S338=0,0,IF(S338="Количество в месяц",1,IF(S338="Количество в неделю",4.285,IF(S338="Количество в день",IF(VLOOKUP(D338,'2Рабочее время'!$A$1:$C$50,2,FALSE)&gt;0,VLOOKUP(D338,'2Рабочее время'!$A$1:$C$50,2,FALSE),VLOOKUP(D338,'2Рабочее время'!$A$1:$C$50,3,FALSE)))))),0))))))</f>
        <v>0</v>
      </c>
      <c r="S338" s="91"/>
      <c r="T338" s="91"/>
      <c r="U338" s="39">
        <v>1</v>
      </c>
      <c r="V338" s="17">
        <f t="shared" si="17"/>
        <v>0</v>
      </c>
      <c r="W338" s="17">
        <f t="shared" si="19"/>
        <v>0</v>
      </c>
    </row>
    <row r="339" spans="4:23" ht="18.75" x14ac:dyDescent="0.25">
      <c r="D339" s="27"/>
      <c r="E339" s="44"/>
      <c r="F339" s="87"/>
      <c r="G339" s="83"/>
      <c r="H339" s="27"/>
      <c r="I339" s="27"/>
      <c r="J339" s="27"/>
      <c r="K339" s="17">
        <f t="shared" si="18"/>
        <v>0</v>
      </c>
      <c r="L339" s="88"/>
      <c r="M339" s="72"/>
      <c r="N339" s="72"/>
      <c r="O339" s="90"/>
      <c r="P339" s="72"/>
      <c r="Q339" s="72"/>
      <c r="R339" s="81">
        <f>IF(OR(COUNTA(L339:N339)&gt;=2,COUNTA(O339:Q339)&gt;=2),"ошибка",(IF((AND(COUNTA(L339:N339)=1,L339&gt;0)),L339*60*VLOOKUP(D339,'2Рабочее время'!$A:$L,4,FALSE)*((IF(VLOOKUP(D339,'2Рабочее время'!$A$1:$C$50,2,FALSE)&gt;0,VLOOKUP(D339,'2Рабочее время'!$A$1:$C$50,2,FALSE),VLOOKUP(D339,'2Рабочее время'!$A$1:$C$50,3,FALSE)))),IF((AND(COUNTA(L339:N339)=1,M339&gt;0)),M339*((IF(VLOOKUP(D339,'2Рабочее время'!$A$1:$C$50,2,FALSE)&gt;0,VLOOKUP(D339,'2Рабочее время'!$A$1:$C$50,2,FALSE),VLOOKUP(D339,'2Рабочее время'!$A$1:$C$50,3,FALSE)))),IF((AND(COUNTA(L339:N339)=1,N339&gt;0)),N339*T339*IF(S339=0,0,IF(S339="Количество в месяц",1,IF(S339="Количество в неделю",4.285,IF(S339="Количество в день",IF(VLOOKUP(D339,'2Рабочее время'!$A$1:$C$50,2,FALSE)&gt;0,VLOOKUP(D339,'2Рабочее время'!$A$1:$C$50,2,FALSE),VLOOKUP(D339,'2Рабочее время'!$A$1:$C$50,3,FALSE)))))),0)))+IF((AND(COUNTA(O339:Q339)=1,O339&gt;0)),O339*60*VLOOKUP(D339,'2Рабочее время'!$A:$L,4,FALSE)*((IF(VLOOKUP(D339,'2Рабочее время'!$A$1:$C$50,2,FALSE)&gt;0,VLOOKUP(D339,'2Рабочее время'!$A$1:$C$50,2,FALSE),VLOOKUP(D339,'2Рабочее время'!$A$1:$C$50,3,FALSE)))),IF((AND(COUNTA(L339:N339)=1,M339&gt;0)),M339*((IF(VLOOKUP(D339,'2Рабочее время'!$A$1:$C$50,2,FALSE)&gt;0,VLOOKUP(D339,'2Рабочее время'!$A$1:$C$50,2,FALSE),VLOOKUP(D339,'2Рабочее время'!$A$1:$C$50,3,FALSE)))),IF((AND(COUNTA(O339:Q339)=1,P339&gt;0)),P339*((IF(VLOOKUP(D339,'2Рабочее время'!$A$1:$C$50,2,FALSE)&gt;0,VLOOKUP(D339,'2Рабочее время'!$A$1:$C$50,2,FALSE),VLOOKUP(D339,'2Рабочее время'!$A$1:$C$50,3,FALSE)))),IF((AND(COUNTA(O339:Q339)=1,Q339&gt;0)),Q339*T339*IF(S339=0,0,IF(S339="Количество в месяц",1,IF(S339="Количество в неделю",4.285,IF(S339="Количество в день",IF(VLOOKUP(D339,'2Рабочее время'!$A$1:$C$50,2,FALSE)&gt;0,VLOOKUP(D339,'2Рабочее время'!$A$1:$C$50,2,FALSE),VLOOKUP(D339,'2Рабочее время'!$A$1:$C$50,3,FALSE)))))),0))))))</f>
        <v>0</v>
      </c>
      <c r="S339" s="91"/>
      <c r="T339" s="91"/>
      <c r="U339" s="39">
        <v>1</v>
      </c>
      <c r="V339" s="17">
        <f t="shared" si="17"/>
        <v>0</v>
      </c>
      <c r="W339" s="17">
        <f t="shared" si="19"/>
        <v>0</v>
      </c>
    </row>
    <row r="340" spans="4:23" ht="18.75" x14ac:dyDescent="0.25">
      <c r="D340" s="27"/>
      <c r="E340" s="44"/>
      <c r="F340" s="87"/>
      <c r="G340" s="83"/>
      <c r="H340" s="27"/>
      <c r="I340" s="27"/>
      <c r="J340" s="27"/>
      <c r="K340" s="17">
        <f t="shared" si="18"/>
        <v>0</v>
      </c>
      <c r="L340" s="88"/>
      <c r="M340" s="72"/>
      <c r="N340" s="72"/>
      <c r="O340" s="90"/>
      <c r="P340" s="72"/>
      <c r="Q340" s="72"/>
      <c r="R340" s="81">
        <f>IF(OR(COUNTA(L340:N340)&gt;=2,COUNTA(O340:Q340)&gt;=2),"ошибка",(IF((AND(COUNTA(L340:N340)=1,L340&gt;0)),L340*60*VLOOKUP(D340,'2Рабочее время'!$A:$L,4,FALSE)*((IF(VLOOKUP(D340,'2Рабочее время'!$A$1:$C$50,2,FALSE)&gt;0,VLOOKUP(D340,'2Рабочее время'!$A$1:$C$50,2,FALSE),VLOOKUP(D340,'2Рабочее время'!$A$1:$C$50,3,FALSE)))),IF((AND(COUNTA(L340:N340)=1,M340&gt;0)),M340*((IF(VLOOKUP(D340,'2Рабочее время'!$A$1:$C$50,2,FALSE)&gt;0,VLOOKUP(D340,'2Рабочее время'!$A$1:$C$50,2,FALSE),VLOOKUP(D340,'2Рабочее время'!$A$1:$C$50,3,FALSE)))),IF((AND(COUNTA(L340:N340)=1,N340&gt;0)),N340*T340*IF(S340=0,0,IF(S340="Количество в месяц",1,IF(S340="Количество в неделю",4.285,IF(S340="Количество в день",IF(VLOOKUP(D340,'2Рабочее время'!$A$1:$C$50,2,FALSE)&gt;0,VLOOKUP(D340,'2Рабочее время'!$A$1:$C$50,2,FALSE),VLOOKUP(D340,'2Рабочее время'!$A$1:$C$50,3,FALSE)))))),0)))+IF((AND(COUNTA(O340:Q340)=1,O340&gt;0)),O340*60*VLOOKUP(D340,'2Рабочее время'!$A:$L,4,FALSE)*((IF(VLOOKUP(D340,'2Рабочее время'!$A$1:$C$50,2,FALSE)&gt;0,VLOOKUP(D340,'2Рабочее время'!$A$1:$C$50,2,FALSE),VLOOKUP(D340,'2Рабочее время'!$A$1:$C$50,3,FALSE)))),IF((AND(COUNTA(L340:N340)=1,M340&gt;0)),M340*((IF(VLOOKUP(D340,'2Рабочее время'!$A$1:$C$50,2,FALSE)&gt;0,VLOOKUP(D340,'2Рабочее время'!$A$1:$C$50,2,FALSE),VLOOKUP(D340,'2Рабочее время'!$A$1:$C$50,3,FALSE)))),IF((AND(COUNTA(O340:Q340)=1,P340&gt;0)),P340*((IF(VLOOKUP(D340,'2Рабочее время'!$A$1:$C$50,2,FALSE)&gt;0,VLOOKUP(D340,'2Рабочее время'!$A$1:$C$50,2,FALSE),VLOOKUP(D340,'2Рабочее время'!$A$1:$C$50,3,FALSE)))),IF((AND(COUNTA(O340:Q340)=1,Q340&gt;0)),Q340*T340*IF(S340=0,0,IF(S340="Количество в месяц",1,IF(S340="Количество в неделю",4.285,IF(S340="Количество в день",IF(VLOOKUP(D340,'2Рабочее время'!$A$1:$C$50,2,FALSE)&gt;0,VLOOKUP(D340,'2Рабочее время'!$A$1:$C$50,2,FALSE),VLOOKUP(D340,'2Рабочее время'!$A$1:$C$50,3,FALSE)))))),0))))))</f>
        <v>0</v>
      </c>
      <c r="S340" s="91"/>
      <c r="T340" s="91"/>
      <c r="U340" s="39">
        <v>1</v>
      </c>
      <c r="V340" s="17">
        <f t="shared" si="17"/>
        <v>0</v>
      </c>
      <c r="W340" s="17">
        <f t="shared" si="19"/>
        <v>0</v>
      </c>
    </row>
    <row r="341" spans="4:23" ht="18.75" x14ac:dyDescent="0.25">
      <c r="D341" s="27"/>
      <c r="E341" s="44"/>
      <c r="F341" s="87"/>
      <c r="G341" s="83"/>
      <c r="H341" s="27"/>
      <c r="I341" s="27"/>
      <c r="J341" s="27"/>
      <c r="K341" s="17">
        <f t="shared" si="18"/>
        <v>0</v>
      </c>
      <c r="L341" s="88"/>
      <c r="M341" s="72"/>
      <c r="N341" s="72"/>
      <c r="O341" s="90"/>
      <c r="P341" s="72"/>
      <c r="Q341" s="72"/>
      <c r="R341" s="81">
        <f>IF(OR(COUNTA(L341:N341)&gt;=2,COUNTA(O341:Q341)&gt;=2),"ошибка",(IF((AND(COUNTA(L341:N341)=1,L341&gt;0)),L341*60*VLOOKUP(D341,'2Рабочее время'!$A:$L,4,FALSE)*((IF(VLOOKUP(D341,'2Рабочее время'!$A$1:$C$50,2,FALSE)&gt;0,VLOOKUP(D341,'2Рабочее время'!$A$1:$C$50,2,FALSE),VLOOKUP(D341,'2Рабочее время'!$A$1:$C$50,3,FALSE)))),IF((AND(COUNTA(L341:N341)=1,M341&gt;0)),M341*((IF(VLOOKUP(D341,'2Рабочее время'!$A$1:$C$50,2,FALSE)&gt;0,VLOOKUP(D341,'2Рабочее время'!$A$1:$C$50,2,FALSE),VLOOKUP(D341,'2Рабочее время'!$A$1:$C$50,3,FALSE)))),IF((AND(COUNTA(L341:N341)=1,N341&gt;0)),N341*T341*IF(S341=0,0,IF(S341="Количество в месяц",1,IF(S341="Количество в неделю",4.285,IF(S341="Количество в день",IF(VLOOKUP(D341,'2Рабочее время'!$A$1:$C$50,2,FALSE)&gt;0,VLOOKUP(D341,'2Рабочее время'!$A$1:$C$50,2,FALSE),VLOOKUP(D341,'2Рабочее время'!$A$1:$C$50,3,FALSE)))))),0)))+IF((AND(COUNTA(O341:Q341)=1,O341&gt;0)),O341*60*VLOOKUP(D341,'2Рабочее время'!$A:$L,4,FALSE)*((IF(VLOOKUP(D341,'2Рабочее время'!$A$1:$C$50,2,FALSE)&gt;0,VLOOKUP(D341,'2Рабочее время'!$A$1:$C$50,2,FALSE),VLOOKUP(D341,'2Рабочее время'!$A$1:$C$50,3,FALSE)))),IF((AND(COUNTA(L341:N341)=1,M341&gt;0)),M341*((IF(VLOOKUP(D341,'2Рабочее время'!$A$1:$C$50,2,FALSE)&gt;0,VLOOKUP(D341,'2Рабочее время'!$A$1:$C$50,2,FALSE),VLOOKUP(D341,'2Рабочее время'!$A$1:$C$50,3,FALSE)))),IF((AND(COUNTA(O341:Q341)=1,P341&gt;0)),P341*((IF(VLOOKUP(D341,'2Рабочее время'!$A$1:$C$50,2,FALSE)&gt;0,VLOOKUP(D341,'2Рабочее время'!$A$1:$C$50,2,FALSE),VLOOKUP(D341,'2Рабочее время'!$A$1:$C$50,3,FALSE)))),IF((AND(COUNTA(O341:Q341)=1,Q341&gt;0)),Q341*T341*IF(S341=0,0,IF(S341="Количество в месяц",1,IF(S341="Количество в неделю",4.285,IF(S341="Количество в день",IF(VLOOKUP(D341,'2Рабочее время'!$A$1:$C$50,2,FALSE)&gt;0,VLOOKUP(D341,'2Рабочее время'!$A$1:$C$50,2,FALSE),VLOOKUP(D341,'2Рабочее время'!$A$1:$C$50,3,FALSE)))))),0))))))</f>
        <v>0</v>
      </c>
      <c r="S341" s="91"/>
      <c r="T341" s="91"/>
      <c r="U341" s="39">
        <v>1</v>
      </c>
      <c r="V341" s="17">
        <f t="shared" si="17"/>
        <v>0</v>
      </c>
      <c r="W341" s="17">
        <f t="shared" si="19"/>
        <v>0</v>
      </c>
    </row>
    <row r="342" spans="4:23" ht="18.75" x14ac:dyDescent="0.25">
      <c r="D342" s="27"/>
      <c r="E342" s="44"/>
      <c r="F342" s="87"/>
      <c r="G342" s="83"/>
      <c r="H342" s="27"/>
      <c r="I342" s="27"/>
      <c r="J342" s="27"/>
      <c r="K342" s="17">
        <f t="shared" si="18"/>
        <v>0</v>
      </c>
      <c r="L342" s="88"/>
      <c r="M342" s="72"/>
      <c r="N342" s="72"/>
      <c r="O342" s="90"/>
      <c r="P342" s="72"/>
      <c r="Q342" s="72"/>
      <c r="R342" s="81">
        <f>IF(OR(COUNTA(L342:N342)&gt;=2,COUNTA(O342:Q342)&gt;=2),"ошибка",(IF((AND(COUNTA(L342:N342)=1,L342&gt;0)),L342*60*VLOOKUP(D342,'2Рабочее время'!$A:$L,4,FALSE)*((IF(VLOOKUP(D342,'2Рабочее время'!$A$1:$C$50,2,FALSE)&gt;0,VLOOKUP(D342,'2Рабочее время'!$A$1:$C$50,2,FALSE),VLOOKUP(D342,'2Рабочее время'!$A$1:$C$50,3,FALSE)))),IF((AND(COUNTA(L342:N342)=1,M342&gt;0)),M342*((IF(VLOOKUP(D342,'2Рабочее время'!$A$1:$C$50,2,FALSE)&gt;0,VLOOKUP(D342,'2Рабочее время'!$A$1:$C$50,2,FALSE),VLOOKUP(D342,'2Рабочее время'!$A$1:$C$50,3,FALSE)))),IF((AND(COUNTA(L342:N342)=1,N342&gt;0)),N342*T342*IF(S342=0,0,IF(S342="Количество в месяц",1,IF(S342="Количество в неделю",4.285,IF(S342="Количество в день",IF(VLOOKUP(D342,'2Рабочее время'!$A$1:$C$50,2,FALSE)&gt;0,VLOOKUP(D342,'2Рабочее время'!$A$1:$C$50,2,FALSE),VLOOKUP(D342,'2Рабочее время'!$A$1:$C$50,3,FALSE)))))),0)))+IF((AND(COUNTA(O342:Q342)=1,O342&gt;0)),O342*60*VLOOKUP(D342,'2Рабочее время'!$A:$L,4,FALSE)*((IF(VLOOKUP(D342,'2Рабочее время'!$A$1:$C$50,2,FALSE)&gt;0,VLOOKUP(D342,'2Рабочее время'!$A$1:$C$50,2,FALSE),VLOOKUP(D342,'2Рабочее время'!$A$1:$C$50,3,FALSE)))),IF((AND(COUNTA(L342:N342)=1,M342&gt;0)),M342*((IF(VLOOKUP(D342,'2Рабочее время'!$A$1:$C$50,2,FALSE)&gt;0,VLOOKUP(D342,'2Рабочее время'!$A$1:$C$50,2,FALSE),VLOOKUP(D342,'2Рабочее время'!$A$1:$C$50,3,FALSE)))),IF((AND(COUNTA(O342:Q342)=1,P342&gt;0)),P342*((IF(VLOOKUP(D342,'2Рабочее время'!$A$1:$C$50,2,FALSE)&gt;0,VLOOKUP(D342,'2Рабочее время'!$A$1:$C$50,2,FALSE),VLOOKUP(D342,'2Рабочее время'!$A$1:$C$50,3,FALSE)))),IF((AND(COUNTA(O342:Q342)=1,Q342&gt;0)),Q342*T342*IF(S342=0,0,IF(S342="Количество в месяц",1,IF(S342="Количество в неделю",4.285,IF(S342="Количество в день",IF(VLOOKUP(D342,'2Рабочее время'!$A$1:$C$50,2,FALSE)&gt;0,VLOOKUP(D342,'2Рабочее время'!$A$1:$C$50,2,FALSE),VLOOKUP(D342,'2Рабочее время'!$A$1:$C$50,3,FALSE)))))),0))))))</f>
        <v>0</v>
      </c>
      <c r="S342" s="91"/>
      <c r="T342" s="91"/>
      <c r="U342" s="39">
        <v>1</v>
      </c>
      <c r="V342" s="17">
        <f t="shared" si="17"/>
        <v>0</v>
      </c>
      <c r="W342" s="17">
        <f t="shared" si="19"/>
        <v>0</v>
      </c>
    </row>
    <row r="343" spans="4:23" ht="18.75" x14ac:dyDescent="0.25">
      <c r="D343" s="27"/>
      <c r="E343" s="44"/>
      <c r="F343" s="87"/>
      <c r="G343" s="83"/>
      <c r="H343" s="27"/>
      <c r="I343" s="27"/>
      <c r="J343" s="27"/>
      <c r="K343" s="17">
        <f t="shared" si="18"/>
        <v>0</v>
      </c>
      <c r="L343" s="88"/>
      <c r="M343" s="72"/>
      <c r="N343" s="72"/>
      <c r="O343" s="90"/>
      <c r="P343" s="72"/>
      <c r="Q343" s="72"/>
      <c r="R343" s="81">
        <f>IF(OR(COUNTA(L343:N343)&gt;=2,COUNTA(O343:Q343)&gt;=2),"ошибка",(IF((AND(COUNTA(L343:N343)=1,L343&gt;0)),L343*60*VLOOKUP(D343,'2Рабочее время'!$A:$L,4,FALSE)*((IF(VLOOKUP(D343,'2Рабочее время'!$A$1:$C$50,2,FALSE)&gt;0,VLOOKUP(D343,'2Рабочее время'!$A$1:$C$50,2,FALSE),VLOOKUP(D343,'2Рабочее время'!$A$1:$C$50,3,FALSE)))),IF((AND(COUNTA(L343:N343)=1,M343&gt;0)),M343*((IF(VLOOKUP(D343,'2Рабочее время'!$A$1:$C$50,2,FALSE)&gt;0,VLOOKUP(D343,'2Рабочее время'!$A$1:$C$50,2,FALSE),VLOOKUP(D343,'2Рабочее время'!$A$1:$C$50,3,FALSE)))),IF((AND(COUNTA(L343:N343)=1,N343&gt;0)),N343*T343*IF(S343=0,0,IF(S343="Количество в месяц",1,IF(S343="Количество в неделю",4.285,IF(S343="Количество в день",IF(VLOOKUP(D343,'2Рабочее время'!$A$1:$C$50,2,FALSE)&gt;0,VLOOKUP(D343,'2Рабочее время'!$A$1:$C$50,2,FALSE),VLOOKUP(D343,'2Рабочее время'!$A$1:$C$50,3,FALSE)))))),0)))+IF((AND(COUNTA(O343:Q343)=1,O343&gt;0)),O343*60*VLOOKUP(D343,'2Рабочее время'!$A:$L,4,FALSE)*((IF(VLOOKUP(D343,'2Рабочее время'!$A$1:$C$50,2,FALSE)&gt;0,VLOOKUP(D343,'2Рабочее время'!$A$1:$C$50,2,FALSE),VLOOKUP(D343,'2Рабочее время'!$A$1:$C$50,3,FALSE)))),IF((AND(COUNTA(L343:N343)=1,M343&gt;0)),M343*((IF(VLOOKUP(D343,'2Рабочее время'!$A$1:$C$50,2,FALSE)&gt;0,VLOOKUP(D343,'2Рабочее время'!$A$1:$C$50,2,FALSE),VLOOKUP(D343,'2Рабочее время'!$A$1:$C$50,3,FALSE)))),IF((AND(COUNTA(O343:Q343)=1,P343&gt;0)),P343*((IF(VLOOKUP(D343,'2Рабочее время'!$A$1:$C$50,2,FALSE)&gt;0,VLOOKUP(D343,'2Рабочее время'!$A$1:$C$50,2,FALSE),VLOOKUP(D343,'2Рабочее время'!$A$1:$C$50,3,FALSE)))),IF((AND(COUNTA(O343:Q343)=1,Q343&gt;0)),Q343*T343*IF(S343=0,0,IF(S343="Количество в месяц",1,IF(S343="Количество в неделю",4.285,IF(S343="Количество в день",IF(VLOOKUP(D343,'2Рабочее время'!$A$1:$C$50,2,FALSE)&gt;0,VLOOKUP(D343,'2Рабочее время'!$A$1:$C$50,2,FALSE),VLOOKUP(D343,'2Рабочее время'!$A$1:$C$50,3,FALSE)))))),0))))))</f>
        <v>0</v>
      </c>
      <c r="S343" s="91"/>
      <c r="T343" s="91"/>
      <c r="U343" s="39">
        <v>1</v>
      </c>
      <c r="V343" s="17">
        <f t="shared" si="17"/>
        <v>0</v>
      </c>
      <c r="W343" s="17">
        <f t="shared" si="19"/>
        <v>0</v>
      </c>
    </row>
    <row r="344" spans="4:23" ht="18.75" x14ac:dyDescent="0.25">
      <c r="D344" s="27"/>
      <c r="E344" s="44"/>
      <c r="F344" s="87"/>
      <c r="G344" s="83"/>
      <c r="H344" s="27"/>
      <c r="I344" s="27"/>
      <c r="J344" s="27"/>
      <c r="K344" s="17">
        <f t="shared" si="18"/>
        <v>0</v>
      </c>
      <c r="L344" s="88"/>
      <c r="M344" s="72"/>
      <c r="N344" s="72"/>
      <c r="O344" s="90"/>
      <c r="P344" s="72"/>
      <c r="Q344" s="72"/>
      <c r="R344" s="81">
        <f>IF(OR(COUNTA(L344:N344)&gt;=2,COUNTA(O344:Q344)&gt;=2),"ошибка",(IF((AND(COUNTA(L344:N344)=1,L344&gt;0)),L344*60*VLOOKUP(D344,'2Рабочее время'!$A:$L,4,FALSE)*((IF(VLOOKUP(D344,'2Рабочее время'!$A$1:$C$50,2,FALSE)&gt;0,VLOOKUP(D344,'2Рабочее время'!$A$1:$C$50,2,FALSE),VLOOKUP(D344,'2Рабочее время'!$A$1:$C$50,3,FALSE)))),IF((AND(COUNTA(L344:N344)=1,M344&gt;0)),M344*((IF(VLOOKUP(D344,'2Рабочее время'!$A$1:$C$50,2,FALSE)&gt;0,VLOOKUP(D344,'2Рабочее время'!$A$1:$C$50,2,FALSE),VLOOKUP(D344,'2Рабочее время'!$A$1:$C$50,3,FALSE)))),IF((AND(COUNTA(L344:N344)=1,N344&gt;0)),N344*T344*IF(S344=0,0,IF(S344="Количество в месяц",1,IF(S344="Количество в неделю",4.285,IF(S344="Количество в день",IF(VLOOKUP(D344,'2Рабочее время'!$A$1:$C$50,2,FALSE)&gt;0,VLOOKUP(D344,'2Рабочее время'!$A$1:$C$50,2,FALSE),VLOOKUP(D344,'2Рабочее время'!$A$1:$C$50,3,FALSE)))))),0)))+IF((AND(COUNTA(O344:Q344)=1,O344&gt;0)),O344*60*VLOOKUP(D344,'2Рабочее время'!$A:$L,4,FALSE)*((IF(VLOOKUP(D344,'2Рабочее время'!$A$1:$C$50,2,FALSE)&gt;0,VLOOKUP(D344,'2Рабочее время'!$A$1:$C$50,2,FALSE),VLOOKUP(D344,'2Рабочее время'!$A$1:$C$50,3,FALSE)))),IF((AND(COUNTA(L344:N344)=1,M344&gt;0)),M344*((IF(VLOOKUP(D344,'2Рабочее время'!$A$1:$C$50,2,FALSE)&gt;0,VLOOKUP(D344,'2Рабочее время'!$A$1:$C$50,2,FALSE),VLOOKUP(D344,'2Рабочее время'!$A$1:$C$50,3,FALSE)))),IF((AND(COUNTA(O344:Q344)=1,P344&gt;0)),P344*((IF(VLOOKUP(D344,'2Рабочее время'!$A$1:$C$50,2,FALSE)&gt;0,VLOOKUP(D344,'2Рабочее время'!$A$1:$C$50,2,FALSE),VLOOKUP(D344,'2Рабочее время'!$A$1:$C$50,3,FALSE)))),IF((AND(COUNTA(O344:Q344)=1,Q344&gt;0)),Q344*T344*IF(S344=0,0,IF(S344="Количество в месяц",1,IF(S344="Количество в неделю",4.285,IF(S344="Количество в день",IF(VLOOKUP(D344,'2Рабочее время'!$A$1:$C$50,2,FALSE)&gt;0,VLOOKUP(D344,'2Рабочее время'!$A$1:$C$50,2,FALSE),VLOOKUP(D344,'2Рабочее время'!$A$1:$C$50,3,FALSE)))))),0))))))</f>
        <v>0</v>
      </c>
      <c r="S344" s="91"/>
      <c r="T344" s="91"/>
      <c r="U344" s="39">
        <v>1</v>
      </c>
      <c r="V344" s="17">
        <f t="shared" si="17"/>
        <v>0</v>
      </c>
      <c r="W344" s="17">
        <f t="shared" si="19"/>
        <v>0</v>
      </c>
    </row>
    <row r="345" spans="4:23" ht="18.75" x14ac:dyDescent="0.25">
      <c r="D345" s="27"/>
      <c r="E345" s="44"/>
      <c r="F345" s="87"/>
      <c r="G345" s="83"/>
      <c r="H345" s="27"/>
      <c r="I345" s="27"/>
      <c r="J345" s="27"/>
      <c r="K345" s="17">
        <f t="shared" si="18"/>
        <v>0</v>
      </c>
      <c r="L345" s="88"/>
      <c r="M345" s="72"/>
      <c r="N345" s="72"/>
      <c r="O345" s="90"/>
      <c r="P345" s="72"/>
      <c r="Q345" s="72"/>
      <c r="R345" s="81">
        <f>IF(OR(COUNTA(L345:N345)&gt;=2,COUNTA(O345:Q345)&gt;=2),"ошибка",(IF((AND(COUNTA(L345:N345)=1,L345&gt;0)),L345*60*VLOOKUP(D345,'2Рабочее время'!$A:$L,4,FALSE)*((IF(VLOOKUP(D345,'2Рабочее время'!$A$1:$C$50,2,FALSE)&gt;0,VLOOKUP(D345,'2Рабочее время'!$A$1:$C$50,2,FALSE),VLOOKUP(D345,'2Рабочее время'!$A$1:$C$50,3,FALSE)))),IF((AND(COUNTA(L345:N345)=1,M345&gt;0)),M345*((IF(VLOOKUP(D345,'2Рабочее время'!$A$1:$C$50,2,FALSE)&gt;0,VLOOKUP(D345,'2Рабочее время'!$A$1:$C$50,2,FALSE),VLOOKUP(D345,'2Рабочее время'!$A$1:$C$50,3,FALSE)))),IF((AND(COUNTA(L345:N345)=1,N345&gt;0)),N345*T345*IF(S345=0,0,IF(S345="Количество в месяц",1,IF(S345="Количество в неделю",4.285,IF(S345="Количество в день",IF(VLOOKUP(D345,'2Рабочее время'!$A$1:$C$50,2,FALSE)&gt;0,VLOOKUP(D345,'2Рабочее время'!$A$1:$C$50,2,FALSE),VLOOKUP(D345,'2Рабочее время'!$A$1:$C$50,3,FALSE)))))),0)))+IF((AND(COUNTA(O345:Q345)=1,O345&gt;0)),O345*60*VLOOKUP(D345,'2Рабочее время'!$A:$L,4,FALSE)*((IF(VLOOKUP(D345,'2Рабочее время'!$A$1:$C$50,2,FALSE)&gt;0,VLOOKUP(D345,'2Рабочее время'!$A$1:$C$50,2,FALSE),VLOOKUP(D345,'2Рабочее время'!$A$1:$C$50,3,FALSE)))),IF((AND(COUNTA(L345:N345)=1,M345&gt;0)),M345*((IF(VLOOKUP(D345,'2Рабочее время'!$A$1:$C$50,2,FALSE)&gt;0,VLOOKUP(D345,'2Рабочее время'!$A$1:$C$50,2,FALSE),VLOOKUP(D345,'2Рабочее время'!$A$1:$C$50,3,FALSE)))),IF((AND(COUNTA(O345:Q345)=1,P345&gt;0)),P345*((IF(VLOOKUP(D345,'2Рабочее время'!$A$1:$C$50,2,FALSE)&gt;0,VLOOKUP(D345,'2Рабочее время'!$A$1:$C$50,2,FALSE),VLOOKUP(D345,'2Рабочее время'!$A$1:$C$50,3,FALSE)))),IF((AND(COUNTA(O345:Q345)=1,Q345&gt;0)),Q345*T345*IF(S345=0,0,IF(S345="Количество в месяц",1,IF(S345="Количество в неделю",4.285,IF(S345="Количество в день",IF(VLOOKUP(D345,'2Рабочее время'!$A$1:$C$50,2,FALSE)&gt;0,VLOOKUP(D345,'2Рабочее время'!$A$1:$C$50,2,FALSE),VLOOKUP(D345,'2Рабочее время'!$A$1:$C$50,3,FALSE)))))),0))))))</f>
        <v>0</v>
      </c>
      <c r="S345" s="91"/>
      <c r="T345" s="91"/>
      <c r="U345" s="39">
        <v>1</v>
      </c>
      <c r="V345" s="17">
        <f t="shared" si="17"/>
        <v>0</v>
      </c>
      <c r="W345" s="17">
        <f t="shared" si="19"/>
        <v>0</v>
      </c>
    </row>
    <row r="346" spans="4:23" ht="18.75" x14ac:dyDescent="0.25">
      <c r="D346" s="27"/>
      <c r="E346" s="44"/>
      <c r="F346" s="87"/>
      <c r="G346" s="83"/>
      <c r="H346" s="27"/>
      <c r="I346" s="27"/>
      <c r="J346" s="27"/>
      <c r="K346" s="17">
        <f t="shared" si="18"/>
        <v>0</v>
      </c>
      <c r="L346" s="88"/>
      <c r="M346" s="72"/>
      <c r="N346" s="72"/>
      <c r="O346" s="90"/>
      <c r="P346" s="72"/>
      <c r="Q346" s="72"/>
      <c r="R346" s="81">
        <f>IF(OR(COUNTA(L346:N346)&gt;=2,COUNTA(O346:Q346)&gt;=2),"ошибка",(IF((AND(COUNTA(L346:N346)=1,L346&gt;0)),L346*60*VLOOKUP(D346,'2Рабочее время'!$A:$L,4,FALSE)*((IF(VLOOKUP(D346,'2Рабочее время'!$A$1:$C$50,2,FALSE)&gt;0,VLOOKUP(D346,'2Рабочее время'!$A$1:$C$50,2,FALSE),VLOOKUP(D346,'2Рабочее время'!$A$1:$C$50,3,FALSE)))),IF((AND(COUNTA(L346:N346)=1,M346&gt;0)),M346*((IF(VLOOKUP(D346,'2Рабочее время'!$A$1:$C$50,2,FALSE)&gt;0,VLOOKUP(D346,'2Рабочее время'!$A$1:$C$50,2,FALSE),VLOOKUP(D346,'2Рабочее время'!$A$1:$C$50,3,FALSE)))),IF((AND(COUNTA(L346:N346)=1,N346&gt;0)),N346*T346*IF(S346=0,0,IF(S346="Количество в месяц",1,IF(S346="Количество в неделю",4.285,IF(S346="Количество в день",IF(VLOOKUP(D346,'2Рабочее время'!$A$1:$C$50,2,FALSE)&gt;0,VLOOKUP(D346,'2Рабочее время'!$A$1:$C$50,2,FALSE),VLOOKUP(D346,'2Рабочее время'!$A$1:$C$50,3,FALSE)))))),0)))+IF((AND(COUNTA(O346:Q346)=1,O346&gt;0)),O346*60*VLOOKUP(D346,'2Рабочее время'!$A:$L,4,FALSE)*((IF(VLOOKUP(D346,'2Рабочее время'!$A$1:$C$50,2,FALSE)&gt;0,VLOOKUP(D346,'2Рабочее время'!$A$1:$C$50,2,FALSE),VLOOKUP(D346,'2Рабочее время'!$A$1:$C$50,3,FALSE)))),IF((AND(COUNTA(L346:N346)=1,M346&gt;0)),M346*((IF(VLOOKUP(D346,'2Рабочее время'!$A$1:$C$50,2,FALSE)&gt;0,VLOOKUP(D346,'2Рабочее время'!$A$1:$C$50,2,FALSE),VLOOKUP(D346,'2Рабочее время'!$A$1:$C$50,3,FALSE)))),IF((AND(COUNTA(O346:Q346)=1,P346&gt;0)),P346*((IF(VLOOKUP(D346,'2Рабочее время'!$A$1:$C$50,2,FALSE)&gt;0,VLOOKUP(D346,'2Рабочее время'!$A$1:$C$50,2,FALSE),VLOOKUP(D346,'2Рабочее время'!$A$1:$C$50,3,FALSE)))),IF((AND(COUNTA(O346:Q346)=1,Q346&gt;0)),Q346*T346*IF(S346=0,0,IF(S346="Количество в месяц",1,IF(S346="Количество в неделю",4.285,IF(S346="Количество в день",IF(VLOOKUP(D346,'2Рабочее время'!$A$1:$C$50,2,FALSE)&gt;0,VLOOKUP(D346,'2Рабочее время'!$A$1:$C$50,2,FALSE),VLOOKUP(D346,'2Рабочее время'!$A$1:$C$50,3,FALSE)))))),0))))))</f>
        <v>0</v>
      </c>
      <c r="S346" s="91"/>
      <c r="T346" s="91"/>
      <c r="U346" s="39">
        <v>1</v>
      </c>
      <c r="V346" s="17">
        <f t="shared" si="17"/>
        <v>0</v>
      </c>
      <c r="W346" s="17">
        <f t="shared" si="19"/>
        <v>0</v>
      </c>
    </row>
    <row r="347" spans="4:23" ht="18.75" x14ac:dyDescent="0.25">
      <c r="D347" s="27"/>
      <c r="E347" s="44"/>
      <c r="F347" s="87"/>
      <c r="G347" s="83"/>
      <c r="H347" s="27"/>
      <c r="I347" s="27"/>
      <c r="J347" s="27"/>
      <c r="K347" s="17">
        <f t="shared" si="18"/>
        <v>0</v>
      </c>
      <c r="L347" s="88"/>
      <c r="M347" s="72"/>
      <c r="N347" s="72"/>
      <c r="O347" s="90"/>
      <c r="P347" s="72"/>
      <c r="Q347" s="72"/>
      <c r="R347" s="81">
        <f>IF(OR(COUNTA(L347:N347)&gt;=2,COUNTA(O347:Q347)&gt;=2),"ошибка",(IF((AND(COUNTA(L347:N347)=1,L347&gt;0)),L347*60*VLOOKUP(D347,'2Рабочее время'!$A:$L,4,FALSE)*((IF(VLOOKUP(D347,'2Рабочее время'!$A$1:$C$50,2,FALSE)&gt;0,VLOOKUP(D347,'2Рабочее время'!$A$1:$C$50,2,FALSE),VLOOKUP(D347,'2Рабочее время'!$A$1:$C$50,3,FALSE)))),IF((AND(COUNTA(L347:N347)=1,M347&gt;0)),M347*((IF(VLOOKUP(D347,'2Рабочее время'!$A$1:$C$50,2,FALSE)&gt;0,VLOOKUP(D347,'2Рабочее время'!$A$1:$C$50,2,FALSE),VLOOKUP(D347,'2Рабочее время'!$A$1:$C$50,3,FALSE)))),IF((AND(COUNTA(L347:N347)=1,N347&gt;0)),N347*T347*IF(S347=0,0,IF(S347="Количество в месяц",1,IF(S347="Количество в неделю",4.285,IF(S347="Количество в день",IF(VLOOKUP(D347,'2Рабочее время'!$A$1:$C$50,2,FALSE)&gt;0,VLOOKUP(D347,'2Рабочее время'!$A$1:$C$50,2,FALSE),VLOOKUP(D347,'2Рабочее время'!$A$1:$C$50,3,FALSE)))))),0)))+IF((AND(COUNTA(O347:Q347)=1,O347&gt;0)),O347*60*VLOOKUP(D347,'2Рабочее время'!$A:$L,4,FALSE)*((IF(VLOOKUP(D347,'2Рабочее время'!$A$1:$C$50,2,FALSE)&gt;0,VLOOKUP(D347,'2Рабочее время'!$A$1:$C$50,2,FALSE),VLOOKUP(D347,'2Рабочее время'!$A$1:$C$50,3,FALSE)))),IF((AND(COUNTA(L347:N347)=1,M347&gt;0)),M347*((IF(VLOOKUP(D347,'2Рабочее время'!$A$1:$C$50,2,FALSE)&gt;0,VLOOKUP(D347,'2Рабочее время'!$A$1:$C$50,2,FALSE),VLOOKUP(D347,'2Рабочее время'!$A$1:$C$50,3,FALSE)))),IF((AND(COUNTA(O347:Q347)=1,P347&gt;0)),P347*((IF(VLOOKUP(D347,'2Рабочее время'!$A$1:$C$50,2,FALSE)&gt;0,VLOOKUP(D347,'2Рабочее время'!$A$1:$C$50,2,FALSE),VLOOKUP(D347,'2Рабочее время'!$A$1:$C$50,3,FALSE)))),IF((AND(COUNTA(O347:Q347)=1,Q347&gt;0)),Q347*T347*IF(S347=0,0,IF(S347="Количество в месяц",1,IF(S347="Количество в неделю",4.285,IF(S347="Количество в день",IF(VLOOKUP(D347,'2Рабочее время'!$A$1:$C$50,2,FALSE)&gt;0,VLOOKUP(D347,'2Рабочее время'!$A$1:$C$50,2,FALSE),VLOOKUP(D347,'2Рабочее время'!$A$1:$C$50,3,FALSE)))))),0))))))</f>
        <v>0</v>
      </c>
      <c r="S347" s="91"/>
      <c r="T347" s="91"/>
      <c r="U347" s="39">
        <v>1</v>
      </c>
      <c r="V347" s="17">
        <f t="shared" si="17"/>
        <v>0</v>
      </c>
      <c r="W347" s="17">
        <f t="shared" si="19"/>
        <v>0</v>
      </c>
    </row>
    <row r="348" spans="4:23" ht="18.75" x14ac:dyDescent="0.25">
      <c r="D348" s="27"/>
      <c r="E348" s="44"/>
      <c r="F348" s="87"/>
      <c r="G348" s="83"/>
      <c r="H348" s="27"/>
      <c r="I348" s="27"/>
      <c r="J348" s="27"/>
      <c r="K348" s="17">
        <f t="shared" si="18"/>
        <v>0</v>
      </c>
      <c r="L348" s="88"/>
      <c r="M348" s="72"/>
      <c r="N348" s="72"/>
      <c r="O348" s="90"/>
      <c r="P348" s="72"/>
      <c r="Q348" s="72"/>
      <c r="R348" s="81">
        <f>IF(OR(COUNTA(L348:N348)&gt;=2,COUNTA(O348:Q348)&gt;=2),"ошибка",(IF((AND(COUNTA(L348:N348)=1,L348&gt;0)),L348*60*VLOOKUP(D348,'2Рабочее время'!$A:$L,4,FALSE)*((IF(VLOOKUP(D348,'2Рабочее время'!$A$1:$C$50,2,FALSE)&gt;0,VLOOKUP(D348,'2Рабочее время'!$A$1:$C$50,2,FALSE),VLOOKUP(D348,'2Рабочее время'!$A$1:$C$50,3,FALSE)))),IF((AND(COUNTA(L348:N348)=1,M348&gt;0)),M348*((IF(VLOOKUP(D348,'2Рабочее время'!$A$1:$C$50,2,FALSE)&gt;0,VLOOKUP(D348,'2Рабочее время'!$A$1:$C$50,2,FALSE),VLOOKUP(D348,'2Рабочее время'!$A$1:$C$50,3,FALSE)))),IF((AND(COUNTA(L348:N348)=1,N348&gt;0)),N348*T348*IF(S348=0,0,IF(S348="Количество в месяц",1,IF(S348="Количество в неделю",4.285,IF(S348="Количество в день",IF(VLOOKUP(D348,'2Рабочее время'!$A$1:$C$50,2,FALSE)&gt;0,VLOOKUP(D348,'2Рабочее время'!$A$1:$C$50,2,FALSE),VLOOKUP(D348,'2Рабочее время'!$A$1:$C$50,3,FALSE)))))),0)))+IF((AND(COUNTA(O348:Q348)=1,O348&gt;0)),O348*60*VLOOKUP(D348,'2Рабочее время'!$A:$L,4,FALSE)*((IF(VLOOKUP(D348,'2Рабочее время'!$A$1:$C$50,2,FALSE)&gt;0,VLOOKUP(D348,'2Рабочее время'!$A$1:$C$50,2,FALSE),VLOOKUP(D348,'2Рабочее время'!$A$1:$C$50,3,FALSE)))),IF((AND(COUNTA(L348:N348)=1,M348&gt;0)),M348*((IF(VLOOKUP(D348,'2Рабочее время'!$A$1:$C$50,2,FALSE)&gt;0,VLOOKUP(D348,'2Рабочее время'!$A$1:$C$50,2,FALSE),VLOOKUP(D348,'2Рабочее время'!$A$1:$C$50,3,FALSE)))),IF((AND(COUNTA(O348:Q348)=1,P348&gt;0)),P348*((IF(VLOOKUP(D348,'2Рабочее время'!$A$1:$C$50,2,FALSE)&gt;0,VLOOKUP(D348,'2Рабочее время'!$A$1:$C$50,2,FALSE),VLOOKUP(D348,'2Рабочее время'!$A$1:$C$50,3,FALSE)))),IF((AND(COUNTA(O348:Q348)=1,Q348&gt;0)),Q348*T348*IF(S348=0,0,IF(S348="Количество в месяц",1,IF(S348="Количество в неделю",4.285,IF(S348="Количество в день",IF(VLOOKUP(D348,'2Рабочее время'!$A$1:$C$50,2,FALSE)&gt;0,VLOOKUP(D348,'2Рабочее время'!$A$1:$C$50,2,FALSE),VLOOKUP(D348,'2Рабочее время'!$A$1:$C$50,3,FALSE)))))),0))))))</f>
        <v>0</v>
      </c>
      <c r="S348" s="91"/>
      <c r="T348" s="91"/>
      <c r="U348" s="39">
        <v>1</v>
      </c>
      <c r="V348" s="17">
        <f t="shared" si="17"/>
        <v>0</v>
      </c>
      <c r="W348" s="17">
        <f t="shared" si="19"/>
        <v>0</v>
      </c>
    </row>
    <row r="349" spans="4:23" ht="18.75" x14ac:dyDescent="0.25">
      <c r="D349" s="27"/>
      <c r="E349" s="44"/>
      <c r="F349" s="87"/>
      <c r="G349" s="83"/>
      <c r="H349" s="27"/>
      <c r="I349" s="27"/>
      <c r="J349" s="27"/>
      <c r="K349" s="17">
        <f t="shared" si="18"/>
        <v>0</v>
      </c>
      <c r="L349" s="88"/>
      <c r="M349" s="72"/>
      <c r="N349" s="72"/>
      <c r="O349" s="90"/>
      <c r="P349" s="72"/>
      <c r="Q349" s="72"/>
      <c r="R349" s="81">
        <f>IF(OR(COUNTA(L349:N349)&gt;=2,COUNTA(O349:Q349)&gt;=2),"ошибка",(IF((AND(COUNTA(L349:N349)=1,L349&gt;0)),L349*60*VLOOKUP(D349,'2Рабочее время'!$A:$L,4,FALSE)*((IF(VLOOKUP(D349,'2Рабочее время'!$A$1:$C$50,2,FALSE)&gt;0,VLOOKUP(D349,'2Рабочее время'!$A$1:$C$50,2,FALSE),VLOOKUP(D349,'2Рабочее время'!$A$1:$C$50,3,FALSE)))),IF((AND(COUNTA(L349:N349)=1,M349&gt;0)),M349*((IF(VLOOKUP(D349,'2Рабочее время'!$A$1:$C$50,2,FALSE)&gt;0,VLOOKUP(D349,'2Рабочее время'!$A$1:$C$50,2,FALSE),VLOOKUP(D349,'2Рабочее время'!$A$1:$C$50,3,FALSE)))),IF((AND(COUNTA(L349:N349)=1,N349&gt;0)),N349*T349*IF(S349=0,0,IF(S349="Количество в месяц",1,IF(S349="Количество в неделю",4.285,IF(S349="Количество в день",IF(VLOOKUP(D349,'2Рабочее время'!$A$1:$C$50,2,FALSE)&gt;0,VLOOKUP(D349,'2Рабочее время'!$A$1:$C$50,2,FALSE),VLOOKUP(D349,'2Рабочее время'!$A$1:$C$50,3,FALSE)))))),0)))+IF((AND(COUNTA(O349:Q349)=1,O349&gt;0)),O349*60*VLOOKUP(D349,'2Рабочее время'!$A:$L,4,FALSE)*((IF(VLOOKUP(D349,'2Рабочее время'!$A$1:$C$50,2,FALSE)&gt;0,VLOOKUP(D349,'2Рабочее время'!$A$1:$C$50,2,FALSE),VLOOKUP(D349,'2Рабочее время'!$A$1:$C$50,3,FALSE)))),IF((AND(COUNTA(L349:N349)=1,M349&gt;0)),M349*((IF(VLOOKUP(D349,'2Рабочее время'!$A$1:$C$50,2,FALSE)&gt;0,VLOOKUP(D349,'2Рабочее время'!$A$1:$C$50,2,FALSE),VLOOKUP(D349,'2Рабочее время'!$A$1:$C$50,3,FALSE)))),IF((AND(COUNTA(O349:Q349)=1,P349&gt;0)),P349*((IF(VLOOKUP(D349,'2Рабочее время'!$A$1:$C$50,2,FALSE)&gt;0,VLOOKUP(D349,'2Рабочее время'!$A$1:$C$50,2,FALSE),VLOOKUP(D349,'2Рабочее время'!$A$1:$C$50,3,FALSE)))),IF((AND(COUNTA(O349:Q349)=1,Q349&gt;0)),Q349*T349*IF(S349=0,0,IF(S349="Количество в месяц",1,IF(S349="Количество в неделю",4.285,IF(S349="Количество в день",IF(VLOOKUP(D349,'2Рабочее время'!$A$1:$C$50,2,FALSE)&gt;0,VLOOKUP(D349,'2Рабочее время'!$A$1:$C$50,2,FALSE),VLOOKUP(D349,'2Рабочее время'!$A$1:$C$50,3,FALSE)))))),0))))))</f>
        <v>0</v>
      </c>
      <c r="S349" s="91"/>
      <c r="T349" s="91"/>
      <c r="U349" s="39">
        <v>1</v>
      </c>
      <c r="V349" s="17">
        <f t="shared" si="17"/>
        <v>0</v>
      </c>
      <c r="W349" s="17">
        <f t="shared" si="19"/>
        <v>0</v>
      </c>
    </row>
    <row r="350" spans="4:23" ht="18.75" x14ac:dyDescent="0.25">
      <c r="D350" s="27"/>
      <c r="E350" s="44"/>
      <c r="F350" s="87"/>
      <c r="G350" s="83"/>
      <c r="H350" s="27"/>
      <c r="I350" s="27"/>
      <c r="J350" s="27"/>
      <c r="K350" s="17">
        <f t="shared" si="18"/>
        <v>0</v>
      </c>
      <c r="L350" s="88"/>
      <c r="M350" s="72"/>
      <c r="N350" s="72"/>
      <c r="O350" s="90"/>
      <c r="P350" s="72"/>
      <c r="Q350" s="72"/>
      <c r="R350" s="81">
        <f>IF(OR(COUNTA(L350:N350)&gt;=2,COUNTA(O350:Q350)&gt;=2),"ошибка",(IF((AND(COUNTA(L350:N350)=1,L350&gt;0)),L350*60*VLOOKUP(D350,'2Рабочее время'!$A:$L,4,FALSE)*((IF(VLOOKUP(D350,'2Рабочее время'!$A$1:$C$50,2,FALSE)&gt;0,VLOOKUP(D350,'2Рабочее время'!$A$1:$C$50,2,FALSE),VLOOKUP(D350,'2Рабочее время'!$A$1:$C$50,3,FALSE)))),IF((AND(COUNTA(L350:N350)=1,M350&gt;0)),M350*((IF(VLOOKUP(D350,'2Рабочее время'!$A$1:$C$50,2,FALSE)&gt;0,VLOOKUP(D350,'2Рабочее время'!$A$1:$C$50,2,FALSE),VLOOKUP(D350,'2Рабочее время'!$A$1:$C$50,3,FALSE)))),IF((AND(COUNTA(L350:N350)=1,N350&gt;0)),N350*T350*IF(S350=0,0,IF(S350="Количество в месяц",1,IF(S350="Количество в неделю",4.285,IF(S350="Количество в день",IF(VLOOKUP(D350,'2Рабочее время'!$A$1:$C$50,2,FALSE)&gt;0,VLOOKUP(D350,'2Рабочее время'!$A$1:$C$50,2,FALSE),VLOOKUP(D350,'2Рабочее время'!$A$1:$C$50,3,FALSE)))))),0)))+IF((AND(COUNTA(O350:Q350)=1,O350&gt;0)),O350*60*VLOOKUP(D350,'2Рабочее время'!$A:$L,4,FALSE)*((IF(VLOOKUP(D350,'2Рабочее время'!$A$1:$C$50,2,FALSE)&gt;0,VLOOKUP(D350,'2Рабочее время'!$A$1:$C$50,2,FALSE),VLOOKUP(D350,'2Рабочее время'!$A$1:$C$50,3,FALSE)))),IF((AND(COUNTA(L350:N350)=1,M350&gt;0)),M350*((IF(VLOOKUP(D350,'2Рабочее время'!$A$1:$C$50,2,FALSE)&gt;0,VLOOKUP(D350,'2Рабочее время'!$A$1:$C$50,2,FALSE),VLOOKUP(D350,'2Рабочее время'!$A$1:$C$50,3,FALSE)))),IF((AND(COUNTA(O350:Q350)=1,P350&gt;0)),P350*((IF(VLOOKUP(D350,'2Рабочее время'!$A$1:$C$50,2,FALSE)&gt;0,VLOOKUP(D350,'2Рабочее время'!$A$1:$C$50,2,FALSE),VLOOKUP(D350,'2Рабочее время'!$A$1:$C$50,3,FALSE)))),IF((AND(COUNTA(O350:Q350)=1,Q350&gt;0)),Q350*T350*IF(S350=0,0,IF(S350="Количество в месяц",1,IF(S350="Количество в неделю",4.285,IF(S350="Количество в день",IF(VLOOKUP(D350,'2Рабочее время'!$A$1:$C$50,2,FALSE)&gt;0,VLOOKUP(D350,'2Рабочее время'!$A$1:$C$50,2,FALSE),VLOOKUP(D350,'2Рабочее время'!$A$1:$C$50,3,FALSE)))))),0))))))</f>
        <v>0</v>
      </c>
      <c r="S350" s="91"/>
      <c r="T350" s="91"/>
      <c r="U350" s="39">
        <v>1</v>
      </c>
      <c r="V350" s="17">
        <f t="shared" si="17"/>
        <v>0</v>
      </c>
      <c r="W350" s="17">
        <f t="shared" si="19"/>
        <v>0</v>
      </c>
    </row>
    <row r="351" spans="4:23" ht="18.75" x14ac:dyDescent="0.25">
      <c r="D351" s="27"/>
      <c r="E351" s="44"/>
      <c r="F351" s="87"/>
      <c r="G351" s="83"/>
      <c r="H351" s="27"/>
      <c r="I351" s="27"/>
      <c r="J351" s="27"/>
      <c r="K351" s="17">
        <f t="shared" si="18"/>
        <v>0</v>
      </c>
      <c r="L351" s="88"/>
      <c r="M351" s="72"/>
      <c r="N351" s="72"/>
      <c r="O351" s="90"/>
      <c r="P351" s="72"/>
      <c r="Q351" s="72"/>
      <c r="R351" s="81">
        <f>IF(OR(COUNTA(L351:N351)&gt;=2,COUNTA(O351:Q351)&gt;=2),"ошибка",(IF((AND(COUNTA(L351:N351)=1,L351&gt;0)),L351*60*VLOOKUP(D351,'2Рабочее время'!$A:$L,4,FALSE)*((IF(VLOOKUP(D351,'2Рабочее время'!$A$1:$C$50,2,FALSE)&gt;0,VLOOKUP(D351,'2Рабочее время'!$A$1:$C$50,2,FALSE),VLOOKUP(D351,'2Рабочее время'!$A$1:$C$50,3,FALSE)))),IF((AND(COUNTA(L351:N351)=1,M351&gt;0)),M351*((IF(VLOOKUP(D351,'2Рабочее время'!$A$1:$C$50,2,FALSE)&gt;0,VLOOKUP(D351,'2Рабочее время'!$A$1:$C$50,2,FALSE),VLOOKUP(D351,'2Рабочее время'!$A$1:$C$50,3,FALSE)))),IF((AND(COUNTA(L351:N351)=1,N351&gt;0)),N351*T351*IF(S351=0,0,IF(S351="Количество в месяц",1,IF(S351="Количество в неделю",4.285,IF(S351="Количество в день",IF(VLOOKUP(D351,'2Рабочее время'!$A$1:$C$50,2,FALSE)&gt;0,VLOOKUP(D351,'2Рабочее время'!$A$1:$C$50,2,FALSE),VLOOKUP(D351,'2Рабочее время'!$A$1:$C$50,3,FALSE)))))),0)))+IF((AND(COUNTA(O351:Q351)=1,O351&gt;0)),O351*60*VLOOKUP(D351,'2Рабочее время'!$A:$L,4,FALSE)*((IF(VLOOKUP(D351,'2Рабочее время'!$A$1:$C$50,2,FALSE)&gt;0,VLOOKUP(D351,'2Рабочее время'!$A$1:$C$50,2,FALSE),VLOOKUP(D351,'2Рабочее время'!$A$1:$C$50,3,FALSE)))),IF((AND(COUNTA(L351:N351)=1,M351&gt;0)),M351*((IF(VLOOKUP(D351,'2Рабочее время'!$A$1:$C$50,2,FALSE)&gt;0,VLOOKUP(D351,'2Рабочее время'!$A$1:$C$50,2,FALSE),VLOOKUP(D351,'2Рабочее время'!$A$1:$C$50,3,FALSE)))),IF((AND(COUNTA(O351:Q351)=1,P351&gt;0)),P351*((IF(VLOOKUP(D351,'2Рабочее время'!$A$1:$C$50,2,FALSE)&gt;0,VLOOKUP(D351,'2Рабочее время'!$A$1:$C$50,2,FALSE),VLOOKUP(D351,'2Рабочее время'!$A$1:$C$50,3,FALSE)))),IF((AND(COUNTA(O351:Q351)=1,Q351&gt;0)),Q351*T351*IF(S351=0,0,IF(S351="Количество в месяц",1,IF(S351="Количество в неделю",4.285,IF(S351="Количество в день",IF(VLOOKUP(D351,'2Рабочее время'!$A$1:$C$50,2,FALSE)&gt;0,VLOOKUP(D351,'2Рабочее время'!$A$1:$C$50,2,FALSE),VLOOKUP(D351,'2Рабочее время'!$A$1:$C$50,3,FALSE)))))),0))))))</f>
        <v>0</v>
      </c>
      <c r="S351" s="91"/>
      <c r="T351" s="91"/>
      <c r="U351" s="39">
        <v>1</v>
      </c>
      <c r="V351" s="17">
        <f t="shared" si="17"/>
        <v>0</v>
      </c>
      <c r="W351" s="17">
        <f t="shared" si="19"/>
        <v>0</v>
      </c>
    </row>
    <row r="352" spans="4:23" ht="18.75" x14ac:dyDescent="0.25">
      <c r="D352" s="27"/>
      <c r="E352" s="44"/>
      <c r="F352" s="87"/>
      <c r="G352" s="83"/>
      <c r="H352" s="27"/>
      <c r="I352" s="27"/>
      <c r="J352" s="27"/>
      <c r="K352" s="17">
        <f t="shared" si="18"/>
        <v>0</v>
      </c>
      <c r="L352" s="88"/>
      <c r="M352" s="72"/>
      <c r="N352" s="72"/>
      <c r="O352" s="90"/>
      <c r="P352" s="72"/>
      <c r="Q352" s="72"/>
      <c r="R352" s="81">
        <f>IF(OR(COUNTA(L352:N352)&gt;=2,COUNTA(O352:Q352)&gt;=2),"ошибка",(IF((AND(COUNTA(L352:N352)=1,L352&gt;0)),L352*60*VLOOKUP(D352,'2Рабочее время'!$A:$L,4,FALSE)*((IF(VLOOKUP(D352,'2Рабочее время'!$A$1:$C$50,2,FALSE)&gt;0,VLOOKUP(D352,'2Рабочее время'!$A$1:$C$50,2,FALSE),VLOOKUP(D352,'2Рабочее время'!$A$1:$C$50,3,FALSE)))),IF((AND(COUNTA(L352:N352)=1,M352&gt;0)),M352*((IF(VLOOKUP(D352,'2Рабочее время'!$A$1:$C$50,2,FALSE)&gt;0,VLOOKUP(D352,'2Рабочее время'!$A$1:$C$50,2,FALSE),VLOOKUP(D352,'2Рабочее время'!$A$1:$C$50,3,FALSE)))),IF((AND(COUNTA(L352:N352)=1,N352&gt;0)),N352*T352*IF(S352=0,0,IF(S352="Количество в месяц",1,IF(S352="Количество в неделю",4.285,IF(S352="Количество в день",IF(VLOOKUP(D352,'2Рабочее время'!$A$1:$C$50,2,FALSE)&gt;0,VLOOKUP(D352,'2Рабочее время'!$A$1:$C$50,2,FALSE),VLOOKUP(D352,'2Рабочее время'!$A$1:$C$50,3,FALSE)))))),0)))+IF((AND(COUNTA(O352:Q352)=1,O352&gt;0)),O352*60*VLOOKUP(D352,'2Рабочее время'!$A:$L,4,FALSE)*((IF(VLOOKUP(D352,'2Рабочее время'!$A$1:$C$50,2,FALSE)&gt;0,VLOOKUP(D352,'2Рабочее время'!$A$1:$C$50,2,FALSE),VLOOKUP(D352,'2Рабочее время'!$A$1:$C$50,3,FALSE)))),IF((AND(COUNTA(L352:N352)=1,M352&gt;0)),M352*((IF(VLOOKUP(D352,'2Рабочее время'!$A$1:$C$50,2,FALSE)&gt;0,VLOOKUP(D352,'2Рабочее время'!$A$1:$C$50,2,FALSE),VLOOKUP(D352,'2Рабочее время'!$A$1:$C$50,3,FALSE)))),IF((AND(COUNTA(O352:Q352)=1,P352&gt;0)),P352*((IF(VLOOKUP(D352,'2Рабочее время'!$A$1:$C$50,2,FALSE)&gt;0,VLOOKUP(D352,'2Рабочее время'!$A$1:$C$50,2,FALSE),VLOOKUP(D352,'2Рабочее время'!$A$1:$C$50,3,FALSE)))),IF((AND(COUNTA(O352:Q352)=1,Q352&gt;0)),Q352*T352*IF(S352=0,0,IF(S352="Количество в месяц",1,IF(S352="Количество в неделю",4.285,IF(S352="Количество в день",IF(VLOOKUP(D352,'2Рабочее время'!$A$1:$C$50,2,FALSE)&gt;0,VLOOKUP(D352,'2Рабочее время'!$A$1:$C$50,2,FALSE),VLOOKUP(D352,'2Рабочее время'!$A$1:$C$50,3,FALSE)))))),0))))))</f>
        <v>0</v>
      </c>
      <c r="S352" s="91"/>
      <c r="T352" s="91"/>
      <c r="U352" s="39">
        <v>1</v>
      </c>
      <c r="V352" s="17">
        <f t="shared" si="17"/>
        <v>0</v>
      </c>
      <c r="W352" s="17">
        <f t="shared" si="19"/>
        <v>0</v>
      </c>
    </row>
    <row r="353" spans="4:23" ht="18.75" x14ac:dyDescent="0.25">
      <c r="D353" s="27"/>
      <c r="E353" s="44"/>
      <c r="F353" s="87"/>
      <c r="G353" s="83"/>
      <c r="H353" s="27"/>
      <c r="I353" s="27"/>
      <c r="J353" s="27"/>
      <c r="K353" s="17">
        <f t="shared" si="18"/>
        <v>0</v>
      </c>
      <c r="L353" s="88"/>
      <c r="M353" s="72"/>
      <c r="N353" s="72"/>
      <c r="O353" s="90"/>
      <c r="P353" s="72"/>
      <c r="Q353" s="72"/>
      <c r="R353" s="81">
        <f>IF(OR(COUNTA(L353:N353)&gt;=2,COUNTA(O353:Q353)&gt;=2),"ошибка",(IF((AND(COUNTA(L353:N353)=1,L353&gt;0)),L353*60*VLOOKUP(D353,'2Рабочее время'!$A:$L,4,FALSE)*((IF(VLOOKUP(D353,'2Рабочее время'!$A$1:$C$50,2,FALSE)&gt;0,VLOOKUP(D353,'2Рабочее время'!$A$1:$C$50,2,FALSE),VLOOKUP(D353,'2Рабочее время'!$A$1:$C$50,3,FALSE)))),IF((AND(COUNTA(L353:N353)=1,M353&gt;0)),M353*((IF(VLOOKUP(D353,'2Рабочее время'!$A$1:$C$50,2,FALSE)&gt;0,VLOOKUP(D353,'2Рабочее время'!$A$1:$C$50,2,FALSE),VLOOKUP(D353,'2Рабочее время'!$A$1:$C$50,3,FALSE)))),IF((AND(COUNTA(L353:N353)=1,N353&gt;0)),N353*T353*IF(S353=0,0,IF(S353="Количество в месяц",1,IF(S353="Количество в неделю",4.285,IF(S353="Количество в день",IF(VLOOKUP(D353,'2Рабочее время'!$A$1:$C$50,2,FALSE)&gt;0,VLOOKUP(D353,'2Рабочее время'!$A$1:$C$50,2,FALSE),VLOOKUP(D353,'2Рабочее время'!$A$1:$C$50,3,FALSE)))))),0)))+IF((AND(COUNTA(O353:Q353)=1,O353&gt;0)),O353*60*VLOOKUP(D353,'2Рабочее время'!$A:$L,4,FALSE)*((IF(VLOOKUP(D353,'2Рабочее время'!$A$1:$C$50,2,FALSE)&gt;0,VLOOKUP(D353,'2Рабочее время'!$A$1:$C$50,2,FALSE),VLOOKUP(D353,'2Рабочее время'!$A$1:$C$50,3,FALSE)))),IF((AND(COUNTA(L353:N353)=1,M353&gt;0)),M353*((IF(VLOOKUP(D353,'2Рабочее время'!$A$1:$C$50,2,FALSE)&gt;0,VLOOKUP(D353,'2Рабочее время'!$A$1:$C$50,2,FALSE),VLOOKUP(D353,'2Рабочее время'!$A$1:$C$50,3,FALSE)))),IF((AND(COUNTA(O353:Q353)=1,P353&gt;0)),P353*((IF(VLOOKUP(D353,'2Рабочее время'!$A$1:$C$50,2,FALSE)&gt;0,VLOOKUP(D353,'2Рабочее время'!$A$1:$C$50,2,FALSE),VLOOKUP(D353,'2Рабочее время'!$A$1:$C$50,3,FALSE)))),IF((AND(COUNTA(O353:Q353)=1,Q353&gt;0)),Q353*T353*IF(S353=0,0,IF(S353="Количество в месяц",1,IF(S353="Количество в неделю",4.285,IF(S353="Количество в день",IF(VLOOKUP(D353,'2Рабочее время'!$A$1:$C$50,2,FALSE)&gt;0,VLOOKUP(D353,'2Рабочее время'!$A$1:$C$50,2,FALSE),VLOOKUP(D353,'2Рабочее время'!$A$1:$C$50,3,FALSE)))))),0))))))</f>
        <v>0</v>
      </c>
      <c r="S353" s="91"/>
      <c r="T353" s="91"/>
      <c r="U353" s="39">
        <v>1</v>
      </c>
      <c r="V353" s="17">
        <f t="shared" si="17"/>
        <v>0</v>
      </c>
      <c r="W353" s="17">
        <f t="shared" si="19"/>
        <v>0</v>
      </c>
    </row>
    <row r="354" spans="4:23" ht="18.75" x14ac:dyDescent="0.25">
      <c r="D354" s="27"/>
      <c r="E354" s="44"/>
      <c r="F354" s="87"/>
      <c r="G354" s="83"/>
      <c r="H354" s="27"/>
      <c r="I354" s="27"/>
      <c r="J354" s="27"/>
      <c r="K354" s="17">
        <f t="shared" si="18"/>
        <v>0</v>
      </c>
      <c r="L354" s="88"/>
      <c r="M354" s="72"/>
      <c r="N354" s="72"/>
      <c r="O354" s="90"/>
      <c r="P354" s="72"/>
      <c r="Q354" s="72"/>
      <c r="R354" s="81">
        <f>IF(OR(COUNTA(L354:N354)&gt;=2,COUNTA(O354:Q354)&gt;=2),"ошибка",(IF((AND(COUNTA(L354:N354)=1,L354&gt;0)),L354*60*VLOOKUP(D354,'2Рабочее время'!$A:$L,4,FALSE)*((IF(VLOOKUP(D354,'2Рабочее время'!$A$1:$C$50,2,FALSE)&gt;0,VLOOKUP(D354,'2Рабочее время'!$A$1:$C$50,2,FALSE),VLOOKUP(D354,'2Рабочее время'!$A$1:$C$50,3,FALSE)))),IF((AND(COUNTA(L354:N354)=1,M354&gt;0)),M354*((IF(VLOOKUP(D354,'2Рабочее время'!$A$1:$C$50,2,FALSE)&gt;0,VLOOKUP(D354,'2Рабочее время'!$A$1:$C$50,2,FALSE),VLOOKUP(D354,'2Рабочее время'!$A$1:$C$50,3,FALSE)))),IF((AND(COUNTA(L354:N354)=1,N354&gt;0)),N354*T354*IF(S354=0,0,IF(S354="Количество в месяц",1,IF(S354="Количество в неделю",4.285,IF(S354="Количество в день",IF(VLOOKUP(D354,'2Рабочее время'!$A$1:$C$50,2,FALSE)&gt;0,VLOOKUP(D354,'2Рабочее время'!$A$1:$C$50,2,FALSE),VLOOKUP(D354,'2Рабочее время'!$A$1:$C$50,3,FALSE)))))),0)))+IF((AND(COUNTA(O354:Q354)=1,O354&gt;0)),O354*60*VLOOKUP(D354,'2Рабочее время'!$A:$L,4,FALSE)*((IF(VLOOKUP(D354,'2Рабочее время'!$A$1:$C$50,2,FALSE)&gt;0,VLOOKUP(D354,'2Рабочее время'!$A$1:$C$50,2,FALSE),VLOOKUP(D354,'2Рабочее время'!$A$1:$C$50,3,FALSE)))),IF((AND(COUNTA(L354:N354)=1,M354&gt;0)),M354*((IF(VLOOKUP(D354,'2Рабочее время'!$A$1:$C$50,2,FALSE)&gt;0,VLOOKUP(D354,'2Рабочее время'!$A$1:$C$50,2,FALSE),VLOOKUP(D354,'2Рабочее время'!$A$1:$C$50,3,FALSE)))),IF((AND(COUNTA(O354:Q354)=1,P354&gt;0)),P354*((IF(VLOOKUP(D354,'2Рабочее время'!$A$1:$C$50,2,FALSE)&gt;0,VLOOKUP(D354,'2Рабочее время'!$A$1:$C$50,2,FALSE),VLOOKUP(D354,'2Рабочее время'!$A$1:$C$50,3,FALSE)))),IF((AND(COUNTA(O354:Q354)=1,Q354&gt;0)),Q354*T354*IF(S354=0,0,IF(S354="Количество в месяц",1,IF(S354="Количество в неделю",4.285,IF(S354="Количество в день",IF(VLOOKUP(D354,'2Рабочее время'!$A$1:$C$50,2,FALSE)&gt;0,VLOOKUP(D354,'2Рабочее время'!$A$1:$C$50,2,FALSE),VLOOKUP(D354,'2Рабочее время'!$A$1:$C$50,3,FALSE)))))),0))))))</f>
        <v>0</v>
      </c>
      <c r="S354" s="91"/>
      <c r="T354" s="91"/>
      <c r="U354" s="39">
        <v>1</v>
      </c>
      <c r="V354" s="17">
        <f t="shared" si="17"/>
        <v>0</v>
      </c>
      <c r="W354" s="17">
        <f t="shared" si="19"/>
        <v>0</v>
      </c>
    </row>
    <row r="355" spans="4:23" ht="18.75" x14ac:dyDescent="0.25">
      <c r="D355" s="27"/>
      <c r="E355" s="44"/>
      <c r="F355" s="87"/>
      <c r="G355" s="83"/>
      <c r="H355" s="27"/>
      <c r="I355" s="27"/>
      <c r="J355" s="27"/>
      <c r="K355" s="17">
        <f t="shared" si="18"/>
        <v>0</v>
      </c>
      <c r="L355" s="88"/>
      <c r="M355" s="72"/>
      <c r="N355" s="72"/>
      <c r="O355" s="90"/>
      <c r="P355" s="72"/>
      <c r="Q355" s="72"/>
      <c r="R355" s="81">
        <f>IF(OR(COUNTA(L355:N355)&gt;=2,COUNTA(O355:Q355)&gt;=2),"ошибка",(IF((AND(COUNTA(L355:N355)=1,L355&gt;0)),L355*60*VLOOKUP(D355,'2Рабочее время'!$A:$L,4,FALSE)*((IF(VLOOKUP(D355,'2Рабочее время'!$A$1:$C$50,2,FALSE)&gt;0,VLOOKUP(D355,'2Рабочее время'!$A$1:$C$50,2,FALSE),VLOOKUP(D355,'2Рабочее время'!$A$1:$C$50,3,FALSE)))),IF((AND(COUNTA(L355:N355)=1,M355&gt;0)),M355*((IF(VLOOKUP(D355,'2Рабочее время'!$A$1:$C$50,2,FALSE)&gt;0,VLOOKUP(D355,'2Рабочее время'!$A$1:$C$50,2,FALSE),VLOOKUP(D355,'2Рабочее время'!$A$1:$C$50,3,FALSE)))),IF((AND(COUNTA(L355:N355)=1,N355&gt;0)),N355*T355*IF(S355=0,0,IF(S355="Количество в месяц",1,IF(S355="Количество в неделю",4.285,IF(S355="Количество в день",IF(VLOOKUP(D355,'2Рабочее время'!$A$1:$C$50,2,FALSE)&gt;0,VLOOKUP(D355,'2Рабочее время'!$A$1:$C$50,2,FALSE),VLOOKUP(D355,'2Рабочее время'!$A$1:$C$50,3,FALSE)))))),0)))+IF((AND(COUNTA(O355:Q355)=1,O355&gt;0)),O355*60*VLOOKUP(D355,'2Рабочее время'!$A:$L,4,FALSE)*((IF(VLOOKUP(D355,'2Рабочее время'!$A$1:$C$50,2,FALSE)&gt;0,VLOOKUP(D355,'2Рабочее время'!$A$1:$C$50,2,FALSE),VLOOKUP(D355,'2Рабочее время'!$A$1:$C$50,3,FALSE)))),IF((AND(COUNTA(L355:N355)=1,M355&gt;0)),M355*((IF(VLOOKUP(D355,'2Рабочее время'!$A$1:$C$50,2,FALSE)&gt;0,VLOOKUP(D355,'2Рабочее время'!$A$1:$C$50,2,FALSE),VLOOKUP(D355,'2Рабочее время'!$A$1:$C$50,3,FALSE)))),IF((AND(COUNTA(O355:Q355)=1,P355&gt;0)),P355*((IF(VLOOKUP(D355,'2Рабочее время'!$A$1:$C$50,2,FALSE)&gt;0,VLOOKUP(D355,'2Рабочее время'!$A$1:$C$50,2,FALSE),VLOOKUP(D355,'2Рабочее время'!$A$1:$C$50,3,FALSE)))),IF((AND(COUNTA(O355:Q355)=1,Q355&gt;0)),Q355*T355*IF(S355=0,0,IF(S355="Количество в месяц",1,IF(S355="Количество в неделю",4.285,IF(S355="Количество в день",IF(VLOOKUP(D355,'2Рабочее время'!$A$1:$C$50,2,FALSE)&gt;0,VLOOKUP(D355,'2Рабочее время'!$A$1:$C$50,2,FALSE),VLOOKUP(D355,'2Рабочее время'!$A$1:$C$50,3,FALSE)))))),0))))))</f>
        <v>0</v>
      </c>
      <c r="S355" s="91"/>
      <c r="T355" s="91"/>
      <c r="U355" s="39">
        <v>1</v>
      </c>
      <c r="V355" s="17">
        <f t="shared" si="17"/>
        <v>0</v>
      </c>
      <c r="W355" s="17">
        <f t="shared" si="19"/>
        <v>0</v>
      </c>
    </row>
    <row r="356" spans="4:23" ht="18.75" x14ac:dyDescent="0.25">
      <c r="D356" s="27"/>
      <c r="E356" s="44"/>
      <c r="F356" s="87"/>
      <c r="G356" s="83"/>
      <c r="H356" s="27"/>
      <c r="I356" s="27"/>
      <c r="J356" s="27"/>
      <c r="K356" s="17">
        <f t="shared" si="18"/>
        <v>0</v>
      </c>
      <c r="L356" s="88"/>
      <c r="M356" s="72"/>
      <c r="N356" s="72"/>
      <c r="O356" s="90"/>
      <c r="P356" s="72"/>
      <c r="Q356" s="72"/>
      <c r="R356" s="81">
        <f>IF(OR(COUNTA(L356:N356)&gt;=2,COUNTA(O356:Q356)&gt;=2),"ошибка",(IF((AND(COUNTA(L356:N356)=1,L356&gt;0)),L356*60*VLOOKUP(D356,'2Рабочее время'!$A:$L,4,FALSE)*((IF(VLOOKUP(D356,'2Рабочее время'!$A$1:$C$50,2,FALSE)&gt;0,VLOOKUP(D356,'2Рабочее время'!$A$1:$C$50,2,FALSE),VLOOKUP(D356,'2Рабочее время'!$A$1:$C$50,3,FALSE)))),IF((AND(COUNTA(L356:N356)=1,M356&gt;0)),M356*((IF(VLOOKUP(D356,'2Рабочее время'!$A$1:$C$50,2,FALSE)&gt;0,VLOOKUP(D356,'2Рабочее время'!$A$1:$C$50,2,FALSE),VLOOKUP(D356,'2Рабочее время'!$A$1:$C$50,3,FALSE)))),IF((AND(COUNTA(L356:N356)=1,N356&gt;0)),N356*T356*IF(S356=0,0,IF(S356="Количество в месяц",1,IF(S356="Количество в неделю",4.285,IF(S356="Количество в день",IF(VLOOKUP(D356,'2Рабочее время'!$A$1:$C$50,2,FALSE)&gt;0,VLOOKUP(D356,'2Рабочее время'!$A$1:$C$50,2,FALSE),VLOOKUP(D356,'2Рабочее время'!$A$1:$C$50,3,FALSE)))))),0)))+IF((AND(COUNTA(O356:Q356)=1,O356&gt;0)),O356*60*VLOOKUP(D356,'2Рабочее время'!$A:$L,4,FALSE)*((IF(VLOOKUP(D356,'2Рабочее время'!$A$1:$C$50,2,FALSE)&gt;0,VLOOKUP(D356,'2Рабочее время'!$A$1:$C$50,2,FALSE),VLOOKUP(D356,'2Рабочее время'!$A$1:$C$50,3,FALSE)))),IF((AND(COUNTA(L356:N356)=1,M356&gt;0)),M356*((IF(VLOOKUP(D356,'2Рабочее время'!$A$1:$C$50,2,FALSE)&gt;0,VLOOKUP(D356,'2Рабочее время'!$A$1:$C$50,2,FALSE),VLOOKUP(D356,'2Рабочее время'!$A$1:$C$50,3,FALSE)))),IF((AND(COUNTA(O356:Q356)=1,P356&gt;0)),P356*((IF(VLOOKUP(D356,'2Рабочее время'!$A$1:$C$50,2,FALSE)&gt;0,VLOOKUP(D356,'2Рабочее время'!$A$1:$C$50,2,FALSE),VLOOKUP(D356,'2Рабочее время'!$A$1:$C$50,3,FALSE)))),IF((AND(COUNTA(O356:Q356)=1,Q356&gt;0)),Q356*T356*IF(S356=0,0,IF(S356="Количество в месяц",1,IF(S356="Количество в неделю",4.285,IF(S356="Количество в день",IF(VLOOKUP(D356,'2Рабочее время'!$A$1:$C$50,2,FALSE)&gt;0,VLOOKUP(D356,'2Рабочее время'!$A$1:$C$50,2,FALSE),VLOOKUP(D356,'2Рабочее время'!$A$1:$C$50,3,FALSE)))))),0))))))</f>
        <v>0</v>
      </c>
      <c r="S356" s="91"/>
      <c r="T356" s="91"/>
      <c r="U356" s="39">
        <v>1</v>
      </c>
      <c r="V356" s="17">
        <f t="shared" si="17"/>
        <v>0</v>
      </c>
      <c r="W356" s="17">
        <f t="shared" si="19"/>
        <v>0</v>
      </c>
    </row>
    <row r="357" spans="4:23" ht="18.75" x14ac:dyDescent="0.25">
      <c r="D357" s="27"/>
      <c r="E357" s="44"/>
      <c r="F357" s="87"/>
      <c r="G357" s="83"/>
      <c r="H357" s="27"/>
      <c r="I357" s="27"/>
      <c r="J357" s="27"/>
      <c r="K357" s="17">
        <f t="shared" si="18"/>
        <v>0</v>
      </c>
      <c r="L357" s="88"/>
      <c r="M357" s="72"/>
      <c r="N357" s="72"/>
      <c r="O357" s="90"/>
      <c r="P357" s="72"/>
      <c r="Q357" s="72"/>
      <c r="R357" s="81">
        <f>IF(OR(COUNTA(L357:N357)&gt;=2,COUNTA(O357:Q357)&gt;=2),"ошибка",(IF((AND(COUNTA(L357:N357)=1,L357&gt;0)),L357*60*VLOOKUP(D357,'2Рабочее время'!$A:$L,4,FALSE)*((IF(VLOOKUP(D357,'2Рабочее время'!$A$1:$C$50,2,FALSE)&gt;0,VLOOKUP(D357,'2Рабочее время'!$A$1:$C$50,2,FALSE),VLOOKUP(D357,'2Рабочее время'!$A$1:$C$50,3,FALSE)))),IF((AND(COUNTA(L357:N357)=1,M357&gt;0)),M357*((IF(VLOOKUP(D357,'2Рабочее время'!$A$1:$C$50,2,FALSE)&gt;0,VLOOKUP(D357,'2Рабочее время'!$A$1:$C$50,2,FALSE),VLOOKUP(D357,'2Рабочее время'!$A$1:$C$50,3,FALSE)))),IF((AND(COUNTA(L357:N357)=1,N357&gt;0)),N357*T357*IF(S357=0,0,IF(S357="Количество в месяц",1,IF(S357="Количество в неделю",4.285,IF(S357="Количество в день",IF(VLOOKUP(D357,'2Рабочее время'!$A$1:$C$50,2,FALSE)&gt;0,VLOOKUP(D357,'2Рабочее время'!$A$1:$C$50,2,FALSE),VLOOKUP(D357,'2Рабочее время'!$A$1:$C$50,3,FALSE)))))),0)))+IF((AND(COUNTA(O357:Q357)=1,O357&gt;0)),O357*60*VLOOKUP(D357,'2Рабочее время'!$A:$L,4,FALSE)*((IF(VLOOKUP(D357,'2Рабочее время'!$A$1:$C$50,2,FALSE)&gt;0,VLOOKUP(D357,'2Рабочее время'!$A$1:$C$50,2,FALSE),VLOOKUP(D357,'2Рабочее время'!$A$1:$C$50,3,FALSE)))),IF((AND(COUNTA(L357:N357)=1,M357&gt;0)),M357*((IF(VLOOKUP(D357,'2Рабочее время'!$A$1:$C$50,2,FALSE)&gt;0,VLOOKUP(D357,'2Рабочее время'!$A$1:$C$50,2,FALSE),VLOOKUP(D357,'2Рабочее время'!$A$1:$C$50,3,FALSE)))),IF((AND(COUNTA(O357:Q357)=1,P357&gt;0)),P357*((IF(VLOOKUP(D357,'2Рабочее время'!$A$1:$C$50,2,FALSE)&gt;0,VLOOKUP(D357,'2Рабочее время'!$A$1:$C$50,2,FALSE),VLOOKUP(D357,'2Рабочее время'!$A$1:$C$50,3,FALSE)))),IF((AND(COUNTA(O357:Q357)=1,Q357&gt;0)),Q357*T357*IF(S357=0,0,IF(S357="Количество в месяц",1,IF(S357="Количество в неделю",4.285,IF(S357="Количество в день",IF(VLOOKUP(D357,'2Рабочее время'!$A$1:$C$50,2,FALSE)&gt;0,VLOOKUP(D357,'2Рабочее время'!$A$1:$C$50,2,FALSE),VLOOKUP(D357,'2Рабочее время'!$A$1:$C$50,3,FALSE)))))),0))))))</f>
        <v>0</v>
      </c>
      <c r="S357" s="91"/>
      <c r="T357" s="91"/>
      <c r="U357" s="39">
        <v>1</v>
      </c>
      <c r="V357" s="17">
        <f t="shared" si="17"/>
        <v>0</v>
      </c>
      <c r="W357" s="17">
        <f t="shared" si="19"/>
        <v>0</v>
      </c>
    </row>
    <row r="358" spans="4:23" ht="18.75" x14ac:dyDescent="0.25">
      <c r="D358" s="27"/>
      <c r="E358" s="44"/>
      <c r="F358" s="87"/>
      <c r="G358" s="83"/>
      <c r="H358" s="27"/>
      <c r="I358" s="27"/>
      <c r="J358" s="27"/>
      <c r="K358" s="17">
        <f t="shared" si="18"/>
        <v>0</v>
      </c>
      <c r="L358" s="88"/>
      <c r="M358" s="72"/>
      <c r="N358" s="72"/>
      <c r="O358" s="90"/>
      <c r="P358" s="72"/>
      <c r="Q358" s="72"/>
      <c r="R358" s="81">
        <f>IF(OR(COUNTA(L358:N358)&gt;=2,COUNTA(O358:Q358)&gt;=2),"ошибка",(IF((AND(COUNTA(L358:N358)=1,L358&gt;0)),L358*60*VLOOKUP(D358,'2Рабочее время'!$A:$L,4,FALSE)*((IF(VLOOKUP(D358,'2Рабочее время'!$A$1:$C$50,2,FALSE)&gt;0,VLOOKUP(D358,'2Рабочее время'!$A$1:$C$50,2,FALSE),VLOOKUP(D358,'2Рабочее время'!$A$1:$C$50,3,FALSE)))),IF((AND(COUNTA(L358:N358)=1,M358&gt;0)),M358*((IF(VLOOKUP(D358,'2Рабочее время'!$A$1:$C$50,2,FALSE)&gt;0,VLOOKUP(D358,'2Рабочее время'!$A$1:$C$50,2,FALSE),VLOOKUP(D358,'2Рабочее время'!$A$1:$C$50,3,FALSE)))),IF((AND(COUNTA(L358:N358)=1,N358&gt;0)),N358*T358*IF(S358=0,0,IF(S358="Количество в месяц",1,IF(S358="Количество в неделю",4.285,IF(S358="Количество в день",IF(VLOOKUP(D358,'2Рабочее время'!$A$1:$C$50,2,FALSE)&gt;0,VLOOKUP(D358,'2Рабочее время'!$A$1:$C$50,2,FALSE),VLOOKUP(D358,'2Рабочее время'!$A$1:$C$50,3,FALSE)))))),0)))+IF((AND(COUNTA(O358:Q358)=1,O358&gt;0)),O358*60*VLOOKUP(D358,'2Рабочее время'!$A:$L,4,FALSE)*((IF(VLOOKUP(D358,'2Рабочее время'!$A$1:$C$50,2,FALSE)&gt;0,VLOOKUP(D358,'2Рабочее время'!$A$1:$C$50,2,FALSE),VLOOKUP(D358,'2Рабочее время'!$A$1:$C$50,3,FALSE)))),IF((AND(COUNTA(L358:N358)=1,M358&gt;0)),M358*((IF(VLOOKUP(D358,'2Рабочее время'!$A$1:$C$50,2,FALSE)&gt;0,VLOOKUP(D358,'2Рабочее время'!$A$1:$C$50,2,FALSE),VLOOKUP(D358,'2Рабочее время'!$A$1:$C$50,3,FALSE)))),IF((AND(COUNTA(O358:Q358)=1,P358&gt;0)),P358*((IF(VLOOKUP(D358,'2Рабочее время'!$A$1:$C$50,2,FALSE)&gt;0,VLOOKUP(D358,'2Рабочее время'!$A$1:$C$50,2,FALSE),VLOOKUP(D358,'2Рабочее время'!$A$1:$C$50,3,FALSE)))),IF((AND(COUNTA(O358:Q358)=1,Q358&gt;0)),Q358*T358*IF(S358=0,0,IF(S358="Количество в месяц",1,IF(S358="Количество в неделю",4.285,IF(S358="Количество в день",IF(VLOOKUP(D358,'2Рабочее время'!$A$1:$C$50,2,FALSE)&gt;0,VLOOKUP(D358,'2Рабочее время'!$A$1:$C$50,2,FALSE),VLOOKUP(D358,'2Рабочее время'!$A$1:$C$50,3,FALSE)))))),0))))))</f>
        <v>0</v>
      </c>
      <c r="S358" s="91"/>
      <c r="T358" s="91"/>
      <c r="U358" s="39">
        <v>1</v>
      </c>
      <c r="V358" s="17">
        <f t="shared" si="17"/>
        <v>0</v>
      </c>
      <c r="W358" s="17">
        <f t="shared" si="19"/>
        <v>0</v>
      </c>
    </row>
    <row r="359" spans="4:23" ht="18.75" x14ac:dyDescent="0.25">
      <c r="D359" s="27"/>
      <c r="E359" s="44"/>
      <c r="F359" s="87"/>
      <c r="G359" s="83"/>
      <c r="H359" s="27"/>
      <c r="I359" s="27"/>
      <c r="J359" s="27"/>
      <c r="K359" s="17">
        <f t="shared" si="18"/>
        <v>0</v>
      </c>
      <c r="L359" s="88"/>
      <c r="M359" s="72"/>
      <c r="N359" s="72"/>
      <c r="O359" s="90"/>
      <c r="P359" s="72"/>
      <c r="Q359" s="72"/>
      <c r="R359" s="81">
        <f>IF(OR(COUNTA(L359:N359)&gt;=2,COUNTA(O359:Q359)&gt;=2),"ошибка",(IF((AND(COUNTA(L359:N359)=1,L359&gt;0)),L359*60*VLOOKUP(D359,'2Рабочее время'!$A:$L,4,FALSE)*((IF(VLOOKUP(D359,'2Рабочее время'!$A$1:$C$50,2,FALSE)&gt;0,VLOOKUP(D359,'2Рабочее время'!$A$1:$C$50,2,FALSE),VLOOKUP(D359,'2Рабочее время'!$A$1:$C$50,3,FALSE)))),IF((AND(COUNTA(L359:N359)=1,M359&gt;0)),M359*((IF(VLOOKUP(D359,'2Рабочее время'!$A$1:$C$50,2,FALSE)&gt;0,VLOOKUP(D359,'2Рабочее время'!$A$1:$C$50,2,FALSE),VLOOKUP(D359,'2Рабочее время'!$A$1:$C$50,3,FALSE)))),IF((AND(COUNTA(L359:N359)=1,N359&gt;0)),N359*T359*IF(S359=0,0,IF(S359="Количество в месяц",1,IF(S359="Количество в неделю",4.285,IF(S359="Количество в день",IF(VLOOKUP(D359,'2Рабочее время'!$A$1:$C$50,2,FALSE)&gt;0,VLOOKUP(D359,'2Рабочее время'!$A$1:$C$50,2,FALSE),VLOOKUP(D359,'2Рабочее время'!$A$1:$C$50,3,FALSE)))))),0)))+IF((AND(COUNTA(O359:Q359)=1,O359&gt;0)),O359*60*VLOOKUP(D359,'2Рабочее время'!$A:$L,4,FALSE)*((IF(VLOOKUP(D359,'2Рабочее время'!$A$1:$C$50,2,FALSE)&gt;0,VLOOKUP(D359,'2Рабочее время'!$A$1:$C$50,2,FALSE),VLOOKUP(D359,'2Рабочее время'!$A$1:$C$50,3,FALSE)))),IF((AND(COUNTA(L359:N359)=1,M359&gt;0)),M359*((IF(VLOOKUP(D359,'2Рабочее время'!$A$1:$C$50,2,FALSE)&gt;0,VLOOKUP(D359,'2Рабочее время'!$A$1:$C$50,2,FALSE),VLOOKUP(D359,'2Рабочее время'!$A$1:$C$50,3,FALSE)))),IF((AND(COUNTA(O359:Q359)=1,P359&gt;0)),P359*((IF(VLOOKUP(D359,'2Рабочее время'!$A$1:$C$50,2,FALSE)&gt;0,VLOOKUP(D359,'2Рабочее время'!$A$1:$C$50,2,FALSE),VLOOKUP(D359,'2Рабочее время'!$A$1:$C$50,3,FALSE)))),IF((AND(COUNTA(O359:Q359)=1,Q359&gt;0)),Q359*T359*IF(S359=0,0,IF(S359="Количество в месяц",1,IF(S359="Количество в неделю",4.285,IF(S359="Количество в день",IF(VLOOKUP(D359,'2Рабочее время'!$A$1:$C$50,2,FALSE)&gt;0,VLOOKUP(D359,'2Рабочее время'!$A$1:$C$50,2,FALSE),VLOOKUP(D359,'2Рабочее время'!$A$1:$C$50,3,FALSE)))))),0))))))</f>
        <v>0</v>
      </c>
      <c r="S359" s="91"/>
      <c r="T359" s="91"/>
      <c r="U359" s="39">
        <v>1</v>
      </c>
      <c r="V359" s="17">
        <f t="shared" si="17"/>
        <v>0</v>
      </c>
      <c r="W359" s="17">
        <f t="shared" si="19"/>
        <v>0</v>
      </c>
    </row>
    <row r="360" spans="4:23" ht="18.75" x14ac:dyDescent="0.25">
      <c r="D360" s="27"/>
      <c r="E360" s="44"/>
      <c r="F360" s="87"/>
      <c r="G360" s="83"/>
      <c r="H360" s="27"/>
      <c r="I360" s="27"/>
      <c r="J360" s="27"/>
      <c r="K360" s="17">
        <f t="shared" si="18"/>
        <v>0</v>
      </c>
      <c r="L360" s="88"/>
      <c r="M360" s="72"/>
      <c r="N360" s="72"/>
      <c r="O360" s="90"/>
      <c r="P360" s="72"/>
      <c r="Q360" s="72"/>
      <c r="R360" s="81">
        <f>IF(OR(COUNTA(L360:N360)&gt;=2,COUNTA(O360:Q360)&gt;=2),"ошибка",(IF((AND(COUNTA(L360:N360)=1,L360&gt;0)),L360*60*VLOOKUP(D360,'2Рабочее время'!$A:$L,4,FALSE)*((IF(VLOOKUP(D360,'2Рабочее время'!$A$1:$C$50,2,FALSE)&gt;0,VLOOKUP(D360,'2Рабочее время'!$A$1:$C$50,2,FALSE),VLOOKUP(D360,'2Рабочее время'!$A$1:$C$50,3,FALSE)))),IF((AND(COUNTA(L360:N360)=1,M360&gt;0)),M360*((IF(VLOOKUP(D360,'2Рабочее время'!$A$1:$C$50,2,FALSE)&gt;0,VLOOKUP(D360,'2Рабочее время'!$A$1:$C$50,2,FALSE),VLOOKUP(D360,'2Рабочее время'!$A$1:$C$50,3,FALSE)))),IF((AND(COUNTA(L360:N360)=1,N360&gt;0)),N360*T360*IF(S360=0,0,IF(S360="Количество в месяц",1,IF(S360="Количество в неделю",4.285,IF(S360="Количество в день",IF(VLOOKUP(D360,'2Рабочее время'!$A$1:$C$50,2,FALSE)&gt;0,VLOOKUP(D360,'2Рабочее время'!$A$1:$C$50,2,FALSE),VLOOKUP(D360,'2Рабочее время'!$A$1:$C$50,3,FALSE)))))),0)))+IF((AND(COUNTA(O360:Q360)=1,O360&gt;0)),O360*60*VLOOKUP(D360,'2Рабочее время'!$A:$L,4,FALSE)*((IF(VLOOKUP(D360,'2Рабочее время'!$A$1:$C$50,2,FALSE)&gt;0,VLOOKUP(D360,'2Рабочее время'!$A$1:$C$50,2,FALSE),VLOOKUP(D360,'2Рабочее время'!$A$1:$C$50,3,FALSE)))),IF((AND(COUNTA(L360:N360)=1,M360&gt;0)),M360*((IF(VLOOKUP(D360,'2Рабочее время'!$A$1:$C$50,2,FALSE)&gt;0,VLOOKUP(D360,'2Рабочее время'!$A$1:$C$50,2,FALSE),VLOOKUP(D360,'2Рабочее время'!$A$1:$C$50,3,FALSE)))),IF((AND(COUNTA(O360:Q360)=1,P360&gt;0)),P360*((IF(VLOOKUP(D360,'2Рабочее время'!$A$1:$C$50,2,FALSE)&gt;0,VLOOKUP(D360,'2Рабочее время'!$A$1:$C$50,2,FALSE),VLOOKUP(D360,'2Рабочее время'!$A$1:$C$50,3,FALSE)))),IF((AND(COUNTA(O360:Q360)=1,Q360&gt;0)),Q360*T360*IF(S360=0,0,IF(S360="Количество в месяц",1,IF(S360="Количество в неделю",4.285,IF(S360="Количество в день",IF(VLOOKUP(D360,'2Рабочее время'!$A$1:$C$50,2,FALSE)&gt;0,VLOOKUP(D360,'2Рабочее время'!$A$1:$C$50,2,FALSE),VLOOKUP(D360,'2Рабочее время'!$A$1:$C$50,3,FALSE)))))),0))))))</f>
        <v>0</v>
      </c>
      <c r="S360" s="91"/>
      <c r="T360" s="91"/>
      <c r="U360" s="39">
        <v>1</v>
      </c>
      <c r="V360" s="17">
        <f t="shared" si="17"/>
        <v>0</v>
      </c>
      <c r="W360" s="17">
        <f t="shared" si="19"/>
        <v>0</v>
      </c>
    </row>
    <row r="361" spans="4:23" ht="18.75" x14ac:dyDescent="0.25">
      <c r="D361" s="27"/>
      <c r="E361" s="44"/>
      <c r="F361" s="87"/>
      <c r="G361" s="83"/>
      <c r="H361" s="27"/>
      <c r="I361" s="27"/>
      <c r="J361" s="27"/>
      <c r="K361" s="17">
        <f t="shared" si="18"/>
        <v>0</v>
      </c>
      <c r="L361" s="88"/>
      <c r="M361" s="72"/>
      <c r="N361" s="72"/>
      <c r="O361" s="90"/>
      <c r="P361" s="72"/>
      <c r="Q361" s="72"/>
      <c r="R361" s="81">
        <f>IF(OR(COUNTA(L361:N361)&gt;=2,COUNTA(O361:Q361)&gt;=2),"ошибка",(IF((AND(COUNTA(L361:N361)=1,L361&gt;0)),L361*60*VLOOKUP(D361,'2Рабочее время'!$A:$L,4,FALSE)*((IF(VLOOKUP(D361,'2Рабочее время'!$A$1:$C$50,2,FALSE)&gt;0,VLOOKUP(D361,'2Рабочее время'!$A$1:$C$50,2,FALSE),VLOOKUP(D361,'2Рабочее время'!$A$1:$C$50,3,FALSE)))),IF((AND(COUNTA(L361:N361)=1,M361&gt;0)),M361*((IF(VLOOKUP(D361,'2Рабочее время'!$A$1:$C$50,2,FALSE)&gt;0,VLOOKUP(D361,'2Рабочее время'!$A$1:$C$50,2,FALSE),VLOOKUP(D361,'2Рабочее время'!$A$1:$C$50,3,FALSE)))),IF((AND(COUNTA(L361:N361)=1,N361&gt;0)),N361*T361*IF(S361=0,0,IF(S361="Количество в месяц",1,IF(S361="Количество в неделю",4.285,IF(S361="Количество в день",IF(VLOOKUP(D361,'2Рабочее время'!$A$1:$C$50,2,FALSE)&gt;0,VLOOKUP(D361,'2Рабочее время'!$A$1:$C$50,2,FALSE),VLOOKUP(D361,'2Рабочее время'!$A$1:$C$50,3,FALSE)))))),0)))+IF((AND(COUNTA(O361:Q361)=1,O361&gt;0)),O361*60*VLOOKUP(D361,'2Рабочее время'!$A:$L,4,FALSE)*((IF(VLOOKUP(D361,'2Рабочее время'!$A$1:$C$50,2,FALSE)&gt;0,VLOOKUP(D361,'2Рабочее время'!$A$1:$C$50,2,FALSE),VLOOKUP(D361,'2Рабочее время'!$A$1:$C$50,3,FALSE)))),IF((AND(COUNTA(L361:N361)=1,M361&gt;0)),M361*((IF(VLOOKUP(D361,'2Рабочее время'!$A$1:$C$50,2,FALSE)&gt;0,VLOOKUP(D361,'2Рабочее время'!$A$1:$C$50,2,FALSE),VLOOKUP(D361,'2Рабочее время'!$A$1:$C$50,3,FALSE)))),IF((AND(COUNTA(O361:Q361)=1,P361&gt;0)),P361*((IF(VLOOKUP(D361,'2Рабочее время'!$A$1:$C$50,2,FALSE)&gt;0,VLOOKUP(D361,'2Рабочее время'!$A$1:$C$50,2,FALSE),VLOOKUP(D361,'2Рабочее время'!$A$1:$C$50,3,FALSE)))),IF((AND(COUNTA(O361:Q361)=1,Q361&gt;0)),Q361*T361*IF(S361=0,0,IF(S361="Количество в месяц",1,IF(S361="Количество в неделю",4.285,IF(S361="Количество в день",IF(VLOOKUP(D361,'2Рабочее время'!$A$1:$C$50,2,FALSE)&gt;0,VLOOKUP(D361,'2Рабочее время'!$A$1:$C$50,2,FALSE),VLOOKUP(D361,'2Рабочее время'!$A$1:$C$50,3,FALSE)))))),0))))))</f>
        <v>0</v>
      </c>
      <c r="S361" s="91"/>
      <c r="T361" s="91"/>
      <c r="U361" s="39">
        <v>1</v>
      </c>
      <c r="V361" s="17">
        <f t="shared" si="17"/>
        <v>0</v>
      </c>
      <c r="W361" s="17">
        <f t="shared" si="19"/>
        <v>0</v>
      </c>
    </row>
    <row r="362" spans="4:23" ht="18.75" x14ac:dyDescent="0.25">
      <c r="D362" s="27"/>
      <c r="E362" s="44"/>
      <c r="F362" s="87"/>
      <c r="G362" s="83"/>
      <c r="H362" s="27"/>
      <c r="I362" s="27"/>
      <c r="J362" s="27"/>
      <c r="K362" s="17">
        <f t="shared" si="18"/>
        <v>0</v>
      </c>
      <c r="L362" s="88"/>
      <c r="M362" s="72"/>
      <c r="N362" s="72"/>
      <c r="O362" s="90"/>
      <c r="P362" s="72"/>
      <c r="Q362" s="72"/>
      <c r="R362" s="81">
        <f>IF(OR(COUNTA(L362:N362)&gt;=2,COUNTA(O362:Q362)&gt;=2),"ошибка",(IF((AND(COUNTA(L362:N362)=1,L362&gt;0)),L362*60*VLOOKUP(D362,'2Рабочее время'!$A:$L,4,FALSE)*((IF(VLOOKUP(D362,'2Рабочее время'!$A$1:$C$50,2,FALSE)&gt;0,VLOOKUP(D362,'2Рабочее время'!$A$1:$C$50,2,FALSE),VLOOKUP(D362,'2Рабочее время'!$A$1:$C$50,3,FALSE)))),IF((AND(COUNTA(L362:N362)=1,M362&gt;0)),M362*((IF(VLOOKUP(D362,'2Рабочее время'!$A$1:$C$50,2,FALSE)&gt;0,VLOOKUP(D362,'2Рабочее время'!$A$1:$C$50,2,FALSE),VLOOKUP(D362,'2Рабочее время'!$A$1:$C$50,3,FALSE)))),IF((AND(COUNTA(L362:N362)=1,N362&gt;0)),N362*T362*IF(S362=0,0,IF(S362="Количество в месяц",1,IF(S362="Количество в неделю",4.285,IF(S362="Количество в день",IF(VLOOKUP(D362,'2Рабочее время'!$A$1:$C$50,2,FALSE)&gt;0,VLOOKUP(D362,'2Рабочее время'!$A$1:$C$50,2,FALSE),VLOOKUP(D362,'2Рабочее время'!$A$1:$C$50,3,FALSE)))))),0)))+IF((AND(COUNTA(O362:Q362)=1,O362&gt;0)),O362*60*VLOOKUP(D362,'2Рабочее время'!$A:$L,4,FALSE)*((IF(VLOOKUP(D362,'2Рабочее время'!$A$1:$C$50,2,FALSE)&gt;0,VLOOKUP(D362,'2Рабочее время'!$A$1:$C$50,2,FALSE),VLOOKUP(D362,'2Рабочее время'!$A$1:$C$50,3,FALSE)))),IF((AND(COUNTA(L362:N362)=1,M362&gt;0)),M362*((IF(VLOOKUP(D362,'2Рабочее время'!$A$1:$C$50,2,FALSE)&gt;0,VLOOKUP(D362,'2Рабочее время'!$A$1:$C$50,2,FALSE),VLOOKUP(D362,'2Рабочее время'!$A$1:$C$50,3,FALSE)))),IF((AND(COUNTA(O362:Q362)=1,P362&gt;0)),P362*((IF(VLOOKUP(D362,'2Рабочее время'!$A$1:$C$50,2,FALSE)&gt;0,VLOOKUP(D362,'2Рабочее время'!$A$1:$C$50,2,FALSE),VLOOKUP(D362,'2Рабочее время'!$A$1:$C$50,3,FALSE)))),IF((AND(COUNTA(O362:Q362)=1,Q362&gt;0)),Q362*T362*IF(S362=0,0,IF(S362="Количество в месяц",1,IF(S362="Количество в неделю",4.285,IF(S362="Количество в день",IF(VLOOKUP(D362,'2Рабочее время'!$A$1:$C$50,2,FALSE)&gt;0,VLOOKUP(D362,'2Рабочее время'!$A$1:$C$50,2,FALSE),VLOOKUP(D362,'2Рабочее время'!$A$1:$C$50,3,FALSE)))))),0))))))</f>
        <v>0</v>
      </c>
      <c r="S362" s="91"/>
      <c r="T362" s="91"/>
      <c r="U362" s="39">
        <v>1</v>
      </c>
      <c r="V362" s="17">
        <f t="shared" si="17"/>
        <v>0</v>
      </c>
      <c r="W362" s="17">
        <f t="shared" si="19"/>
        <v>0</v>
      </c>
    </row>
    <row r="363" spans="4:23" ht="18.75" x14ac:dyDescent="0.25">
      <c r="D363" s="27"/>
      <c r="E363" s="44"/>
      <c r="F363" s="87"/>
      <c r="G363" s="83"/>
      <c r="H363" s="27"/>
      <c r="I363" s="27"/>
      <c r="J363" s="27"/>
      <c r="K363" s="17">
        <f t="shared" si="18"/>
        <v>0</v>
      </c>
      <c r="L363" s="88"/>
      <c r="M363" s="72"/>
      <c r="N363" s="72"/>
      <c r="O363" s="90"/>
      <c r="P363" s="72"/>
      <c r="Q363" s="72"/>
      <c r="R363" s="81">
        <f>IF(OR(COUNTA(L363:N363)&gt;=2,COUNTA(O363:Q363)&gt;=2),"ошибка",(IF((AND(COUNTA(L363:N363)=1,L363&gt;0)),L363*60*VLOOKUP(D363,'2Рабочее время'!$A:$L,4,FALSE)*((IF(VLOOKUP(D363,'2Рабочее время'!$A$1:$C$50,2,FALSE)&gt;0,VLOOKUP(D363,'2Рабочее время'!$A$1:$C$50,2,FALSE),VLOOKUP(D363,'2Рабочее время'!$A$1:$C$50,3,FALSE)))),IF((AND(COUNTA(L363:N363)=1,M363&gt;0)),M363*((IF(VLOOKUP(D363,'2Рабочее время'!$A$1:$C$50,2,FALSE)&gt;0,VLOOKUP(D363,'2Рабочее время'!$A$1:$C$50,2,FALSE),VLOOKUP(D363,'2Рабочее время'!$A$1:$C$50,3,FALSE)))),IF((AND(COUNTA(L363:N363)=1,N363&gt;0)),N363*T363*IF(S363=0,0,IF(S363="Количество в месяц",1,IF(S363="Количество в неделю",4.285,IF(S363="Количество в день",IF(VLOOKUP(D363,'2Рабочее время'!$A$1:$C$50,2,FALSE)&gt;0,VLOOKUP(D363,'2Рабочее время'!$A$1:$C$50,2,FALSE),VLOOKUP(D363,'2Рабочее время'!$A$1:$C$50,3,FALSE)))))),0)))+IF((AND(COUNTA(O363:Q363)=1,O363&gt;0)),O363*60*VLOOKUP(D363,'2Рабочее время'!$A:$L,4,FALSE)*((IF(VLOOKUP(D363,'2Рабочее время'!$A$1:$C$50,2,FALSE)&gt;0,VLOOKUP(D363,'2Рабочее время'!$A$1:$C$50,2,FALSE),VLOOKUP(D363,'2Рабочее время'!$A$1:$C$50,3,FALSE)))),IF((AND(COUNTA(L363:N363)=1,M363&gt;0)),M363*((IF(VLOOKUP(D363,'2Рабочее время'!$A$1:$C$50,2,FALSE)&gt;0,VLOOKUP(D363,'2Рабочее время'!$A$1:$C$50,2,FALSE),VLOOKUP(D363,'2Рабочее время'!$A$1:$C$50,3,FALSE)))),IF((AND(COUNTA(O363:Q363)=1,P363&gt;0)),P363*((IF(VLOOKUP(D363,'2Рабочее время'!$A$1:$C$50,2,FALSE)&gt;0,VLOOKUP(D363,'2Рабочее время'!$A$1:$C$50,2,FALSE),VLOOKUP(D363,'2Рабочее время'!$A$1:$C$50,3,FALSE)))),IF((AND(COUNTA(O363:Q363)=1,Q363&gt;0)),Q363*T363*IF(S363=0,0,IF(S363="Количество в месяц",1,IF(S363="Количество в неделю",4.285,IF(S363="Количество в день",IF(VLOOKUP(D363,'2Рабочее время'!$A$1:$C$50,2,FALSE)&gt;0,VLOOKUP(D363,'2Рабочее время'!$A$1:$C$50,2,FALSE),VLOOKUP(D363,'2Рабочее время'!$A$1:$C$50,3,FALSE)))))),0))))))</f>
        <v>0</v>
      </c>
      <c r="S363" s="91"/>
      <c r="T363" s="91"/>
      <c r="U363" s="39">
        <v>1</v>
      </c>
      <c r="V363" s="17">
        <f t="shared" si="17"/>
        <v>0</v>
      </c>
      <c r="W363" s="17">
        <f t="shared" si="19"/>
        <v>0</v>
      </c>
    </row>
    <row r="364" spans="4:23" ht="18.75" x14ac:dyDescent="0.25">
      <c r="D364" s="27"/>
      <c r="E364" s="44"/>
      <c r="F364" s="87"/>
      <c r="G364" s="83"/>
      <c r="H364" s="27"/>
      <c r="I364" s="27"/>
      <c r="J364" s="27"/>
      <c r="K364" s="17">
        <f t="shared" si="18"/>
        <v>0</v>
      </c>
      <c r="L364" s="88"/>
      <c r="M364" s="72"/>
      <c r="N364" s="72"/>
      <c r="O364" s="90"/>
      <c r="P364" s="72"/>
      <c r="Q364" s="72"/>
      <c r="R364" s="81">
        <f>IF(OR(COUNTA(L364:N364)&gt;=2,COUNTA(O364:Q364)&gt;=2),"ошибка",(IF((AND(COUNTA(L364:N364)=1,L364&gt;0)),L364*60*VLOOKUP(D364,'2Рабочее время'!$A:$L,4,FALSE)*((IF(VLOOKUP(D364,'2Рабочее время'!$A$1:$C$50,2,FALSE)&gt;0,VLOOKUP(D364,'2Рабочее время'!$A$1:$C$50,2,FALSE),VLOOKUP(D364,'2Рабочее время'!$A$1:$C$50,3,FALSE)))),IF((AND(COUNTA(L364:N364)=1,M364&gt;0)),M364*((IF(VLOOKUP(D364,'2Рабочее время'!$A$1:$C$50,2,FALSE)&gt;0,VLOOKUP(D364,'2Рабочее время'!$A$1:$C$50,2,FALSE),VLOOKUP(D364,'2Рабочее время'!$A$1:$C$50,3,FALSE)))),IF((AND(COUNTA(L364:N364)=1,N364&gt;0)),N364*T364*IF(S364=0,0,IF(S364="Количество в месяц",1,IF(S364="Количество в неделю",4.285,IF(S364="Количество в день",IF(VLOOKUP(D364,'2Рабочее время'!$A$1:$C$50,2,FALSE)&gt;0,VLOOKUP(D364,'2Рабочее время'!$A$1:$C$50,2,FALSE),VLOOKUP(D364,'2Рабочее время'!$A$1:$C$50,3,FALSE)))))),0)))+IF((AND(COUNTA(O364:Q364)=1,O364&gt;0)),O364*60*VLOOKUP(D364,'2Рабочее время'!$A:$L,4,FALSE)*((IF(VLOOKUP(D364,'2Рабочее время'!$A$1:$C$50,2,FALSE)&gt;0,VLOOKUP(D364,'2Рабочее время'!$A$1:$C$50,2,FALSE),VLOOKUP(D364,'2Рабочее время'!$A$1:$C$50,3,FALSE)))),IF((AND(COUNTA(L364:N364)=1,M364&gt;0)),M364*((IF(VLOOKUP(D364,'2Рабочее время'!$A$1:$C$50,2,FALSE)&gt;0,VLOOKUP(D364,'2Рабочее время'!$A$1:$C$50,2,FALSE),VLOOKUP(D364,'2Рабочее время'!$A$1:$C$50,3,FALSE)))),IF((AND(COUNTA(O364:Q364)=1,P364&gt;0)),P364*((IF(VLOOKUP(D364,'2Рабочее время'!$A$1:$C$50,2,FALSE)&gt;0,VLOOKUP(D364,'2Рабочее время'!$A$1:$C$50,2,FALSE),VLOOKUP(D364,'2Рабочее время'!$A$1:$C$50,3,FALSE)))),IF((AND(COUNTA(O364:Q364)=1,Q364&gt;0)),Q364*T364*IF(S364=0,0,IF(S364="Количество в месяц",1,IF(S364="Количество в неделю",4.285,IF(S364="Количество в день",IF(VLOOKUP(D364,'2Рабочее время'!$A$1:$C$50,2,FALSE)&gt;0,VLOOKUP(D364,'2Рабочее время'!$A$1:$C$50,2,FALSE),VLOOKUP(D364,'2Рабочее время'!$A$1:$C$50,3,FALSE)))))),0))))))</f>
        <v>0</v>
      </c>
      <c r="S364" s="91"/>
      <c r="T364" s="91"/>
      <c r="U364" s="39">
        <v>1</v>
      </c>
      <c r="V364" s="17">
        <f t="shared" si="17"/>
        <v>0</v>
      </c>
      <c r="W364" s="17">
        <f t="shared" si="19"/>
        <v>0</v>
      </c>
    </row>
    <row r="365" spans="4:23" ht="18.75" x14ac:dyDescent="0.25">
      <c r="D365" s="27"/>
      <c r="E365" s="44"/>
      <c r="F365" s="87"/>
      <c r="G365" s="83"/>
      <c r="H365" s="27"/>
      <c r="I365" s="27"/>
      <c r="J365" s="27"/>
      <c r="K365" s="17">
        <f t="shared" si="18"/>
        <v>0</v>
      </c>
      <c r="L365" s="88"/>
      <c r="M365" s="72"/>
      <c r="N365" s="72"/>
      <c r="O365" s="90"/>
      <c r="P365" s="72"/>
      <c r="Q365" s="72"/>
      <c r="R365" s="81">
        <f>IF(OR(COUNTA(L365:N365)&gt;=2,COUNTA(O365:Q365)&gt;=2),"ошибка",(IF((AND(COUNTA(L365:N365)=1,L365&gt;0)),L365*60*VLOOKUP(D365,'2Рабочее время'!$A:$L,4,FALSE)*((IF(VLOOKUP(D365,'2Рабочее время'!$A$1:$C$50,2,FALSE)&gt;0,VLOOKUP(D365,'2Рабочее время'!$A$1:$C$50,2,FALSE),VLOOKUP(D365,'2Рабочее время'!$A$1:$C$50,3,FALSE)))),IF((AND(COUNTA(L365:N365)=1,M365&gt;0)),M365*((IF(VLOOKUP(D365,'2Рабочее время'!$A$1:$C$50,2,FALSE)&gt;0,VLOOKUP(D365,'2Рабочее время'!$A$1:$C$50,2,FALSE),VLOOKUP(D365,'2Рабочее время'!$A$1:$C$50,3,FALSE)))),IF((AND(COUNTA(L365:N365)=1,N365&gt;0)),N365*T365*IF(S365=0,0,IF(S365="Количество в месяц",1,IF(S365="Количество в неделю",4.285,IF(S365="Количество в день",IF(VLOOKUP(D365,'2Рабочее время'!$A$1:$C$50,2,FALSE)&gt;0,VLOOKUP(D365,'2Рабочее время'!$A$1:$C$50,2,FALSE),VLOOKUP(D365,'2Рабочее время'!$A$1:$C$50,3,FALSE)))))),0)))+IF((AND(COUNTA(O365:Q365)=1,O365&gt;0)),O365*60*VLOOKUP(D365,'2Рабочее время'!$A:$L,4,FALSE)*((IF(VLOOKUP(D365,'2Рабочее время'!$A$1:$C$50,2,FALSE)&gt;0,VLOOKUP(D365,'2Рабочее время'!$A$1:$C$50,2,FALSE),VLOOKUP(D365,'2Рабочее время'!$A$1:$C$50,3,FALSE)))),IF((AND(COUNTA(L365:N365)=1,M365&gt;0)),M365*((IF(VLOOKUP(D365,'2Рабочее время'!$A$1:$C$50,2,FALSE)&gt;0,VLOOKUP(D365,'2Рабочее время'!$A$1:$C$50,2,FALSE),VLOOKUP(D365,'2Рабочее время'!$A$1:$C$50,3,FALSE)))),IF((AND(COUNTA(O365:Q365)=1,P365&gt;0)),P365*((IF(VLOOKUP(D365,'2Рабочее время'!$A$1:$C$50,2,FALSE)&gt;0,VLOOKUP(D365,'2Рабочее время'!$A$1:$C$50,2,FALSE),VLOOKUP(D365,'2Рабочее время'!$A$1:$C$50,3,FALSE)))),IF((AND(COUNTA(O365:Q365)=1,Q365&gt;0)),Q365*T365*IF(S365=0,0,IF(S365="Количество в месяц",1,IF(S365="Количество в неделю",4.285,IF(S365="Количество в день",IF(VLOOKUP(D365,'2Рабочее время'!$A$1:$C$50,2,FALSE)&gt;0,VLOOKUP(D365,'2Рабочее время'!$A$1:$C$50,2,FALSE),VLOOKUP(D365,'2Рабочее время'!$A$1:$C$50,3,FALSE)))))),0))))))</f>
        <v>0</v>
      </c>
      <c r="S365" s="91"/>
      <c r="T365" s="91"/>
      <c r="U365" s="39">
        <v>1</v>
      </c>
      <c r="V365" s="17">
        <f t="shared" si="17"/>
        <v>0</v>
      </c>
      <c r="W365" s="17">
        <f t="shared" si="19"/>
        <v>0</v>
      </c>
    </row>
    <row r="366" spans="4:23" ht="18.75" x14ac:dyDescent="0.25">
      <c r="D366" s="27"/>
      <c r="E366" s="44"/>
      <c r="F366" s="87"/>
      <c r="G366" s="83"/>
      <c r="H366" s="27"/>
      <c r="I366" s="27"/>
      <c r="J366" s="27"/>
      <c r="K366" s="17">
        <f t="shared" si="18"/>
        <v>0</v>
      </c>
      <c r="L366" s="88"/>
      <c r="M366" s="72"/>
      <c r="N366" s="72"/>
      <c r="O366" s="90"/>
      <c r="P366" s="72"/>
      <c r="Q366" s="72"/>
      <c r="R366" s="81">
        <f>IF(OR(COUNTA(L366:N366)&gt;=2,COUNTA(O366:Q366)&gt;=2),"ошибка",(IF((AND(COUNTA(L366:N366)=1,L366&gt;0)),L366*60*VLOOKUP(D366,'2Рабочее время'!$A:$L,4,FALSE)*((IF(VLOOKUP(D366,'2Рабочее время'!$A$1:$C$50,2,FALSE)&gt;0,VLOOKUP(D366,'2Рабочее время'!$A$1:$C$50,2,FALSE),VLOOKUP(D366,'2Рабочее время'!$A$1:$C$50,3,FALSE)))),IF((AND(COUNTA(L366:N366)=1,M366&gt;0)),M366*((IF(VLOOKUP(D366,'2Рабочее время'!$A$1:$C$50,2,FALSE)&gt;0,VLOOKUP(D366,'2Рабочее время'!$A$1:$C$50,2,FALSE),VLOOKUP(D366,'2Рабочее время'!$A$1:$C$50,3,FALSE)))),IF((AND(COUNTA(L366:N366)=1,N366&gt;0)),N366*T366*IF(S366=0,0,IF(S366="Количество в месяц",1,IF(S366="Количество в неделю",4.285,IF(S366="Количество в день",IF(VLOOKUP(D366,'2Рабочее время'!$A$1:$C$50,2,FALSE)&gt;0,VLOOKUP(D366,'2Рабочее время'!$A$1:$C$50,2,FALSE),VLOOKUP(D366,'2Рабочее время'!$A$1:$C$50,3,FALSE)))))),0)))+IF((AND(COUNTA(O366:Q366)=1,O366&gt;0)),O366*60*VLOOKUP(D366,'2Рабочее время'!$A:$L,4,FALSE)*((IF(VLOOKUP(D366,'2Рабочее время'!$A$1:$C$50,2,FALSE)&gt;0,VLOOKUP(D366,'2Рабочее время'!$A$1:$C$50,2,FALSE),VLOOKUP(D366,'2Рабочее время'!$A$1:$C$50,3,FALSE)))),IF((AND(COUNTA(L366:N366)=1,M366&gt;0)),M366*((IF(VLOOKUP(D366,'2Рабочее время'!$A$1:$C$50,2,FALSE)&gt;0,VLOOKUP(D366,'2Рабочее время'!$A$1:$C$50,2,FALSE),VLOOKUP(D366,'2Рабочее время'!$A$1:$C$50,3,FALSE)))),IF((AND(COUNTA(O366:Q366)=1,P366&gt;0)),P366*((IF(VLOOKUP(D366,'2Рабочее время'!$A$1:$C$50,2,FALSE)&gt;0,VLOOKUP(D366,'2Рабочее время'!$A$1:$C$50,2,FALSE),VLOOKUP(D366,'2Рабочее время'!$A$1:$C$50,3,FALSE)))),IF((AND(COUNTA(O366:Q366)=1,Q366&gt;0)),Q366*T366*IF(S366=0,0,IF(S366="Количество в месяц",1,IF(S366="Количество в неделю",4.285,IF(S366="Количество в день",IF(VLOOKUP(D366,'2Рабочее время'!$A$1:$C$50,2,FALSE)&gt;0,VLOOKUP(D366,'2Рабочее время'!$A$1:$C$50,2,FALSE),VLOOKUP(D366,'2Рабочее время'!$A$1:$C$50,3,FALSE)))))),0))))))</f>
        <v>0</v>
      </c>
      <c r="S366" s="91"/>
      <c r="T366" s="91"/>
      <c r="U366" s="39">
        <v>1</v>
      </c>
      <c r="V366" s="17">
        <f t="shared" si="17"/>
        <v>0</v>
      </c>
      <c r="W366" s="17">
        <f t="shared" si="19"/>
        <v>0</v>
      </c>
    </row>
    <row r="367" spans="4:23" ht="18.75" x14ac:dyDescent="0.25">
      <c r="D367" s="27"/>
      <c r="E367" s="44"/>
      <c r="F367" s="87"/>
      <c r="G367" s="83"/>
      <c r="H367" s="27"/>
      <c r="I367" s="27"/>
      <c r="J367" s="27"/>
      <c r="K367" s="17">
        <f t="shared" si="18"/>
        <v>0</v>
      </c>
      <c r="L367" s="88"/>
      <c r="M367" s="72"/>
      <c r="N367" s="72"/>
      <c r="O367" s="90"/>
      <c r="P367" s="72"/>
      <c r="Q367" s="72"/>
      <c r="R367" s="81">
        <f>IF(OR(COUNTA(L367:N367)&gt;=2,COUNTA(O367:Q367)&gt;=2),"ошибка",(IF((AND(COUNTA(L367:N367)=1,L367&gt;0)),L367*60*VLOOKUP(D367,'2Рабочее время'!$A:$L,4,FALSE)*((IF(VLOOKUP(D367,'2Рабочее время'!$A$1:$C$50,2,FALSE)&gt;0,VLOOKUP(D367,'2Рабочее время'!$A$1:$C$50,2,FALSE),VLOOKUP(D367,'2Рабочее время'!$A$1:$C$50,3,FALSE)))),IF((AND(COUNTA(L367:N367)=1,M367&gt;0)),M367*((IF(VLOOKUP(D367,'2Рабочее время'!$A$1:$C$50,2,FALSE)&gt;0,VLOOKUP(D367,'2Рабочее время'!$A$1:$C$50,2,FALSE),VLOOKUP(D367,'2Рабочее время'!$A$1:$C$50,3,FALSE)))),IF((AND(COUNTA(L367:N367)=1,N367&gt;0)),N367*T367*IF(S367=0,0,IF(S367="Количество в месяц",1,IF(S367="Количество в неделю",4.285,IF(S367="Количество в день",IF(VLOOKUP(D367,'2Рабочее время'!$A$1:$C$50,2,FALSE)&gt;0,VLOOKUP(D367,'2Рабочее время'!$A$1:$C$50,2,FALSE),VLOOKUP(D367,'2Рабочее время'!$A$1:$C$50,3,FALSE)))))),0)))+IF((AND(COUNTA(O367:Q367)=1,O367&gt;0)),O367*60*VLOOKUP(D367,'2Рабочее время'!$A:$L,4,FALSE)*((IF(VLOOKUP(D367,'2Рабочее время'!$A$1:$C$50,2,FALSE)&gt;0,VLOOKUP(D367,'2Рабочее время'!$A$1:$C$50,2,FALSE),VLOOKUP(D367,'2Рабочее время'!$A$1:$C$50,3,FALSE)))),IF((AND(COUNTA(L367:N367)=1,M367&gt;0)),M367*((IF(VLOOKUP(D367,'2Рабочее время'!$A$1:$C$50,2,FALSE)&gt;0,VLOOKUP(D367,'2Рабочее время'!$A$1:$C$50,2,FALSE),VLOOKUP(D367,'2Рабочее время'!$A$1:$C$50,3,FALSE)))),IF((AND(COUNTA(O367:Q367)=1,P367&gt;0)),P367*((IF(VLOOKUP(D367,'2Рабочее время'!$A$1:$C$50,2,FALSE)&gt;0,VLOOKUP(D367,'2Рабочее время'!$A$1:$C$50,2,FALSE),VLOOKUP(D367,'2Рабочее время'!$A$1:$C$50,3,FALSE)))),IF((AND(COUNTA(O367:Q367)=1,Q367&gt;0)),Q367*T367*IF(S367=0,0,IF(S367="Количество в месяц",1,IF(S367="Количество в неделю",4.285,IF(S367="Количество в день",IF(VLOOKUP(D367,'2Рабочее время'!$A$1:$C$50,2,FALSE)&gt;0,VLOOKUP(D367,'2Рабочее время'!$A$1:$C$50,2,FALSE),VLOOKUP(D367,'2Рабочее время'!$A$1:$C$50,3,FALSE)))))),0))))))</f>
        <v>0</v>
      </c>
      <c r="S367" s="91"/>
      <c r="T367" s="91"/>
      <c r="U367" s="39">
        <v>1</v>
      </c>
      <c r="V367" s="17">
        <f t="shared" si="17"/>
        <v>0</v>
      </c>
      <c r="W367" s="17">
        <f t="shared" si="19"/>
        <v>0</v>
      </c>
    </row>
    <row r="368" spans="4:23" ht="18.75" x14ac:dyDescent="0.25">
      <c r="D368" s="27"/>
      <c r="E368" s="44"/>
      <c r="F368" s="87"/>
      <c r="G368" s="83"/>
      <c r="H368" s="27"/>
      <c r="I368" s="27"/>
      <c r="J368" s="27"/>
      <c r="K368" s="17">
        <f t="shared" si="18"/>
        <v>0</v>
      </c>
      <c r="L368" s="88"/>
      <c r="M368" s="72"/>
      <c r="N368" s="72"/>
      <c r="O368" s="90"/>
      <c r="P368" s="72"/>
      <c r="Q368" s="72"/>
      <c r="R368" s="81">
        <f>IF(OR(COUNTA(L368:N368)&gt;=2,COUNTA(O368:Q368)&gt;=2),"ошибка",(IF((AND(COUNTA(L368:N368)=1,L368&gt;0)),L368*60*VLOOKUP(D368,'2Рабочее время'!$A:$L,4,FALSE)*((IF(VLOOKUP(D368,'2Рабочее время'!$A$1:$C$50,2,FALSE)&gt;0,VLOOKUP(D368,'2Рабочее время'!$A$1:$C$50,2,FALSE),VLOOKUP(D368,'2Рабочее время'!$A$1:$C$50,3,FALSE)))),IF((AND(COUNTA(L368:N368)=1,M368&gt;0)),M368*((IF(VLOOKUP(D368,'2Рабочее время'!$A$1:$C$50,2,FALSE)&gt;0,VLOOKUP(D368,'2Рабочее время'!$A$1:$C$50,2,FALSE),VLOOKUP(D368,'2Рабочее время'!$A$1:$C$50,3,FALSE)))),IF((AND(COUNTA(L368:N368)=1,N368&gt;0)),N368*T368*IF(S368=0,0,IF(S368="Количество в месяц",1,IF(S368="Количество в неделю",4.285,IF(S368="Количество в день",IF(VLOOKUP(D368,'2Рабочее время'!$A$1:$C$50,2,FALSE)&gt;0,VLOOKUP(D368,'2Рабочее время'!$A$1:$C$50,2,FALSE),VLOOKUP(D368,'2Рабочее время'!$A$1:$C$50,3,FALSE)))))),0)))+IF((AND(COUNTA(O368:Q368)=1,O368&gt;0)),O368*60*VLOOKUP(D368,'2Рабочее время'!$A:$L,4,FALSE)*((IF(VLOOKUP(D368,'2Рабочее время'!$A$1:$C$50,2,FALSE)&gt;0,VLOOKUP(D368,'2Рабочее время'!$A$1:$C$50,2,FALSE),VLOOKUP(D368,'2Рабочее время'!$A$1:$C$50,3,FALSE)))),IF((AND(COUNTA(L368:N368)=1,M368&gt;0)),M368*((IF(VLOOKUP(D368,'2Рабочее время'!$A$1:$C$50,2,FALSE)&gt;0,VLOOKUP(D368,'2Рабочее время'!$A$1:$C$50,2,FALSE),VLOOKUP(D368,'2Рабочее время'!$A$1:$C$50,3,FALSE)))),IF((AND(COUNTA(O368:Q368)=1,P368&gt;0)),P368*((IF(VLOOKUP(D368,'2Рабочее время'!$A$1:$C$50,2,FALSE)&gt;0,VLOOKUP(D368,'2Рабочее время'!$A$1:$C$50,2,FALSE),VLOOKUP(D368,'2Рабочее время'!$A$1:$C$50,3,FALSE)))),IF((AND(COUNTA(O368:Q368)=1,Q368&gt;0)),Q368*T368*IF(S368=0,0,IF(S368="Количество в месяц",1,IF(S368="Количество в неделю",4.285,IF(S368="Количество в день",IF(VLOOKUP(D368,'2Рабочее время'!$A$1:$C$50,2,FALSE)&gt;0,VLOOKUP(D368,'2Рабочее время'!$A$1:$C$50,2,FALSE),VLOOKUP(D368,'2Рабочее время'!$A$1:$C$50,3,FALSE)))))),0))))))</f>
        <v>0</v>
      </c>
      <c r="S368" s="91"/>
      <c r="T368" s="91"/>
      <c r="U368" s="39">
        <v>1</v>
      </c>
      <c r="V368" s="17">
        <f t="shared" si="17"/>
        <v>0</v>
      </c>
      <c r="W368" s="17">
        <f t="shared" si="19"/>
        <v>0</v>
      </c>
    </row>
    <row r="369" spans="4:23" ht="18.75" x14ac:dyDescent="0.25">
      <c r="D369" s="27"/>
      <c r="E369" s="44"/>
      <c r="F369" s="87"/>
      <c r="G369" s="83"/>
      <c r="H369" s="27"/>
      <c r="I369" s="27"/>
      <c r="J369" s="27"/>
      <c r="K369" s="17">
        <f t="shared" si="18"/>
        <v>0</v>
      </c>
      <c r="L369" s="88"/>
      <c r="M369" s="72"/>
      <c r="N369" s="72"/>
      <c r="O369" s="90"/>
      <c r="P369" s="72"/>
      <c r="Q369" s="72"/>
      <c r="R369" s="81">
        <f>IF(OR(COUNTA(L369:N369)&gt;=2,COUNTA(O369:Q369)&gt;=2),"ошибка",(IF((AND(COUNTA(L369:N369)=1,L369&gt;0)),L369*60*VLOOKUP(D369,'2Рабочее время'!$A:$L,4,FALSE)*((IF(VLOOKUP(D369,'2Рабочее время'!$A$1:$C$50,2,FALSE)&gt;0,VLOOKUP(D369,'2Рабочее время'!$A$1:$C$50,2,FALSE),VLOOKUP(D369,'2Рабочее время'!$A$1:$C$50,3,FALSE)))),IF((AND(COUNTA(L369:N369)=1,M369&gt;0)),M369*((IF(VLOOKUP(D369,'2Рабочее время'!$A$1:$C$50,2,FALSE)&gt;0,VLOOKUP(D369,'2Рабочее время'!$A$1:$C$50,2,FALSE),VLOOKUP(D369,'2Рабочее время'!$A$1:$C$50,3,FALSE)))),IF((AND(COUNTA(L369:N369)=1,N369&gt;0)),N369*T369*IF(S369=0,0,IF(S369="Количество в месяц",1,IF(S369="Количество в неделю",4.285,IF(S369="Количество в день",IF(VLOOKUP(D369,'2Рабочее время'!$A$1:$C$50,2,FALSE)&gt;0,VLOOKUP(D369,'2Рабочее время'!$A$1:$C$50,2,FALSE),VLOOKUP(D369,'2Рабочее время'!$A$1:$C$50,3,FALSE)))))),0)))+IF((AND(COUNTA(O369:Q369)=1,O369&gt;0)),O369*60*VLOOKUP(D369,'2Рабочее время'!$A:$L,4,FALSE)*((IF(VLOOKUP(D369,'2Рабочее время'!$A$1:$C$50,2,FALSE)&gt;0,VLOOKUP(D369,'2Рабочее время'!$A$1:$C$50,2,FALSE),VLOOKUP(D369,'2Рабочее время'!$A$1:$C$50,3,FALSE)))),IF((AND(COUNTA(L369:N369)=1,M369&gt;0)),M369*((IF(VLOOKUP(D369,'2Рабочее время'!$A$1:$C$50,2,FALSE)&gt;0,VLOOKUP(D369,'2Рабочее время'!$A$1:$C$50,2,FALSE),VLOOKUP(D369,'2Рабочее время'!$A$1:$C$50,3,FALSE)))),IF((AND(COUNTA(O369:Q369)=1,P369&gt;0)),P369*((IF(VLOOKUP(D369,'2Рабочее время'!$A$1:$C$50,2,FALSE)&gt;0,VLOOKUP(D369,'2Рабочее время'!$A$1:$C$50,2,FALSE),VLOOKUP(D369,'2Рабочее время'!$A$1:$C$50,3,FALSE)))),IF((AND(COUNTA(O369:Q369)=1,Q369&gt;0)),Q369*T369*IF(S369=0,0,IF(S369="Количество в месяц",1,IF(S369="Количество в неделю",4.285,IF(S369="Количество в день",IF(VLOOKUP(D369,'2Рабочее время'!$A$1:$C$50,2,FALSE)&gt;0,VLOOKUP(D369,'2Рабочее время'!$A$1:$C$50,2,FALSE),VLOOKUP(D369,'2Рабочее время'!$A$1:$C$50,3,FALSE)))))),0))))))</f>
        <v>0</v>
      </c>
      <c r="S369" s="91"/>
      <c r="T369" s="91"/>
      <c r="U369" s="39">
        <v>1</v>
      </c>
      <c r="V369" s="17">
        <f t="shared" si="17"/>
        <v>0</v>
      </c>
      <c r="W369" s="17">
        <f t="shared" si="19"/>
        <v>0</v>
      </c>
    </row>
    <row r="370" spans="4:23" ht="18.75" x14ac:dyDescent="0.25">
      <c r="D370" s="27"/>
      <c r="E370" s="44"/>
      <c r="F370" s="87"/>
      <c r="G370" s="83"/>
      <c r="H370" s="27"/>
      <c r="I370" s="27"/>
      <c r="J370" s="27"/>
      <c r="K370" s="17">
        <f t="shared" si="18"/>
        <v>0</v>
      </c>
      <c r="L370" s="88"/>
      <c r="M370" s="72"/>
      <c r="N370" s="72"/>
      <c r="O370" s="90"/>
      <c r="P370" s="72"/>
      <c r="Q370" s="72"/>
      <c r="R370" s="81">
        <f>IF(OR(COUNTA(L370:N370)&gt;=2,COUNTA(O370:Q370)&gt;=2),"ошибка",(IF((AND(COUNTA(L370:N370)=1,L370&gt;0)),L370*60*VLOOKUP(D370,'2Рабочее время'!$A:$L,4,FALSE)*((IF(VLOOKUP(D370,'2Рабочее время'!$A$1:$C$50,2,FALSE)&gt;0,VLOOKUP(D370,'2Рабочее время'!$A$1:$C$50,2,FALSE),VLOOKUP(D370,'2Рабочее время'!$A$1:$C$50,3,FALSE)))),IF((AND(COUNTA(L370:N370)=1,M370&gt;0)),M370*((IF(VLOOKUP(D370,'2Рабочее время'!$A$1:$C$50,2,FALSE)&gt;0,VLOOKUP(D370,'2Рабочее время'!$A$1:$C$50,2,FALSE),VLOOKUP(D370,'2Рабочее время'!$A$1:$C$50,3,FALSE)))),IF((AND(COUNTA(L370:N370)=1,N370&gt;0)),N370*T370*IF(S370=0,0,IF(S370="Количество в месяц",1,IF(S370="Количество в неделю",4.285,IF(S370="Количество в день",IF(VLOOKUP(D370,'2Рабочее время'!$A$1:$C$50,2,FALSE)&gt;0,VLOOKUP(D370,'2Рабочее время'!$A$1:$C$50,2,FALSE),VLOOKUP(D370,'2Рабочее время'!$A$1:$C$50,3,FALSE)))))),0)))+IF((AND(COUNTA(O370:Q370)=1,O370&gt;0)),O370*60*VLOOKUP(D370,'2Рабочее время'!$A:$L,4,FALSE)*((IF(VLOOKUP(D370,'2Рабочее время'!$A$1:$C$50,2,FALSE)&gt;0,VLOOKUP(D370,'2Рабочее время'!$A$1:$C$50,2,FALSE),VLOOKUP(D370,'2Рабочее время'!$A$1:$C$50,3,FALSE)))),IF((AND(COUNTA(L370:N370)=1,M370&gt;0)),M370*((IF(VLOOKUP(D370,'2Рабочее время'!$A$1:$C$50,2,FALSE)&gt;0,VLOOKUP(D370,'2Рабочее время'!$A$1:$C$50,2,FALSE),VLOOKUP(D370,'2Рабочее время'!$A$1:$C$50,3,FALSE)))),IF((AND(COUNTA(O370:Q370)=1,P370&gt;0)),P370*((IF(VLOOKUP(D370,'2Рабочее время'!$A$1:$C$50,2,FALSE)&gt;0,VLOOKUP(D370,'2Рабочее время'!$A$1:$C$50,2,FALSE),VLOOKUP(D370,'2Рабочее время'!$A$1:$C$50,3,FALSE)))),IF((AND(COUNTA(O370:Q370)=1,Q370&gt;0)),Q370*T370*IF(S370=0,0,IF(S370="Количество в месяц",1,IF(S370="Количество в неделю",4.285,IF(S370="Количество в день",IF(VLOOKUP(D370,'2Рабочее время'!$A$1:$C$50,2,FALSE)&gt;0,VLOOKUP(D370,'2Рабочее время'!$A$1:$C$50,2,FALSE),VLOOKUP(D370,'2Рабочее время'!$A$1:$C$50,3,FALSE)))))),0))))))</f>
        <v>0</v>
      </c>
      <c r="S370" s="91"/>
      <c r="T370" s="91"/>
      <c r="U370" s="39">
        <v>1</v>
      </c>
      <c r="V370" s="17">
        <f t="shared" si="17"/>
        <v>0</v>
      </c>
      <c r="W370" s="17">
        <f t="shared" si="19"/>
        <v>0</v>
      </c>
    </row>
    <row r="371" spans="4:23" ht="18.75" x14ac:dyDescent="0.25">
      <c r="D371" s="27"/>
      <c r="E371" s="44"/>
      <c r="F371" s="87"/>
      <c r="G371" s="83"/>
      <c r="H371" s="27"/>
      <c r="I371" s="27"/>
      <c r="J371" s="27"/>
      <c r="K371" s="17">
        <f t="shared" si="18"/>
        <v>0</v>
      </c>
      <c r="L371" s="88"/>
      <c r="M371" s="72"/>
      <c r="N371" s="72"/>
      <c r="O371" s="90"/>
      <c r="P371" s="72"/>
      <c r="Q371" s="72"/>
      <c r="R371" s="81">
        <f>IF(OR(COUNTA(L371:N371)&gt;=2,COUNTA(O371:Q371)&gt;=2),"ошибка",(IF((AND(COUNTA(L371:N371)=1,L371&gt;0)),L371*60*VLOOKUP(D371,'2Рабочее время'!$A:$L,4,FALSE)*((IF(VLOOKUP(D371,'2Рабочее время'!$A$1:$C$50,2,FALSE)&gt;0,VLOOKUP(D371,'2Рабочее время'!$A$1:$C$50,2,FALSE),VLOOKUP(D371,'2Рабочее время'!$A$1:$C$50,3,FALSE)))),IF((AND(COUNTA(L371:N371)=1,M371&gt;0)),M371*((IF(VLOOKUP(D371,'2Рабочее время'!$A$1:$C$50,2,FALSE)&gt;0,VLOOKUP(D371,'2Рабочее время'!$A$1:$C$50,2,FALSE),VLOOKUP(D371,'2Рабочее время'!$A$1:$C$50,3,FALSE)))),IF((AND(COUNTA(L371:N371)=1,N371&gt;0)),N371*T371*IF(S371=0,0,IF(S371="Количество в месяц",1,IF(S371="Количество в неделю",4.285,IF(S371="Количество в день",IF(VLOOKUP(D371,'2Рабочее время'!$A$1:$C$50,2,FALSE)&gt;0,VLOOKUP(D371,'2Рабочее время'!$A$1:$C$50,2,FALSE),VLOOKUP(D371,'2Рабочее время'!$A$1:$C$50,3,FALSE)))))),0)))+IF((AND(COUNTA(O371:Q371)=1,O371&gt;0)),O371*60*VLOOKUP(D371,'2Рабочее время'!$A:$L,4,FALSE)*((IF(VLOOKUP(D371,'2Рабочее время'!$A$1:$C$50,2,FALSE)&gt;0,VLOOKUP(D371,'2Рабочее время'!$A$1:$C$50,2,FALSE),VLOOKUP(D371,'2Рабочее время'!$A$1:$C$50,3,FALSE)))),IF((AND(COUNTA(L371:N371)=1,M371&gt;0)),M371*((IF(VLOOKUP(D371,'2Рабочее время'!$A$1:$C$50,2,FALSE)&gt;0,VLOOKUP(D371,'2Рабочее время'!$A$1:$C$50,2,FALSE),VLOOKUP(D371,'2Рабочее время'!$A$1:$C$50,3,FALSE)))),IF((AND(COUNTA(O371:Q371)=1,P371&gt;0)),P371*((IF(VLOOKUP(D371,'2Рабочее время'!$A$1:$C$50,2,FALSE)&gt;0,VLOOKUP(D371,'2Рабочее время'!$A$1:$C$50,2,FALSE),VLOOKUP(D371,'2Рабочее время'!$A$1:$C$50,3,FALSE)))),IF((AND(COUNTA(O371:Q371)=1,Q371&gt;0)),Q371*T371*IF(S371=0,0,IF(S371="Количество в месяц",1,IF(S371="Количество в неделю",4.285,IF(S371="Количество в день",IF(VLOOKUP(D371,'2Рабочее время'!$A$1:$C$50,2,FALSE)&gt;0,VLOOKUP(D371,'2Рабочее время'!$A$1:$C$50,2,FALSE),VLOOKUP(D371,'2Рабочее время'!$A$1:$C$50,3,FALSE)))))),0))))))</f>
        <v>0</v>
      </c>
      <c r="S371" s="91"/>
      <c r="T371" s="91"/>
      <c r="U371" s="39">
        <v>1</v>
      </c>
      <c r="V371" s="17">
        <f t="shared" si="17"/>
        <v>0</v>
      </c>
      <c r="W371" s="17">
        <f t="shared" si="19"/>
        <v>0</v>
      </c>
    </row>
    <row r="372" spans="4:23" ht="18.75" x14ac:dyDescent="0.25">
      <c r="D372" s="27"/>
      <c r="E372" s="44"/>
      <c r="F372" s="87"/>
      <c r="G372" s="83"/>
      <c r="H372" s="27"/>
      <c r="I372" s="27"/>
      <c r="J372" s="27"/>
      <c r="K372" s="17">
        <f t="shared" si="18"/>
        <v>0</v>
      </c>
      <c r="L372" s="88"/>
      <c r="M372" s="72"/>
      <c r="N372" s="72"/>
      <c r="O372" s="90"/>
      <c r="P372" s="72"/>
      <c r="Q372" s="72"/>
      <c r="R372" s="81">
        <f>IF(OR(COUNTA(L372:N372)&gt;=2,COUNTA(O372:Q372)&gt;=2),"ошибка",(IF((AND(COUNTA(L372:N372)=1,L372&gt;0)),L372*60*VLOOKUP(D372,'2Рабочее время'!$A:$L,4,FALSE)*((IF(VLOOKUP(D372,'2Рабочее время'!$A$1:$C$50,2,FALSE)&gt;0,VLOOKUP(D372,'2Рабочее время'!$A$1:$C$50,2,FALSE),VLOOKUP(D372,'2Рабочее время'!$A$1:$C$50,3,FALSE)))),IF((AND(COUNTA(L372:N372)=1,M372&gt;0)),M372*((IF(VLOOKUP(D372,'2Рабочее время'!$A$1:$C$50,2,FALSE)&gt;0,VLOOKUP(D372,'2Рабочее время'!$A$1:$C$50,2,FALSE),VLOOKUP(D372,'2Рабочее время'!$A$1:$C$50,3,FALSE)))),IF((AND(COUNTA(L372:N372)=1,N372&gt;0)),N372*T372*IF(S372=0,0,IF(S372="Количество в месяц",1,IF(S372="Количество в неделю",4.285,IF(S372="Количество в день",IF(VLOOKUP(D372,'2Рабочее время'!$A$1:$C$50,2,FALSE)&gt;0,VLOOKUP(D372,'2Рабочее время'!$A$1:$C$50,2,FALSE),VLOOKUP(D372,'2Рабочее время'!$A$1:$C$50,3,FALSE)))))),0)))+IF((AND(COUNTA(O372:Q372)=1,O372&gt;0)),O372*60*VLOOKUP(D372,'2Рабочее время'!$A:$L,4,FALSE)*((IF(VLOOKUP(D372,'2Рабочее время'!$A$1:$C$50,2,FALSE)&gt;0,VLOOKUP(D372,'2Рабочее время'!$A$1:$C$50,2,FALSE),VLOOKUP(D372,'2Рабочее время'!$A$1:$C$50,3,FALSE)))),IF((AND(COUNTA(L372:N372)=1,M372&gt;0)),M372*((IF(VLOOKUP(D372,'2Рабочее время'!$A$1:$C$50,2,FALSE)&gt;0,VLOOKUP(D372,'2Рабочее время'!$A$1:$C$50,2,FALSE),VLOOKUP(D372,'2Рабочее время'!$A$1:$C$50,3,FALSE)))),IF((AND(COUNTA(O372:Q372)=1,P372&gt;0)),P372*((IF(VLOOKUP(D372,'2Рабочее время'!$A$1:$C$50,2,FALSE)&gt;0,VLOOKUP(D372,'2Рабочее время'!$A$1:$C$50,2,FALSE),VLOOKUP(D372,'2Рабочее время'!$A$1:$C$50,3,FALSE)))),IF((AND(COUNTA(O372:Q372)=1,Q372&gt;0)),Q372*T372*IF(S372=0,0,IF(S372="Количество в месяц",1,IF(S372="Количество в неделю",4.285,IF(S372="Количество в день",IF(VLOOKUP(D372,'2Рабочее время'!$A$1:$C$50,2,FALSE)&gt;0,VLOOKUP(D372,'2Рабочее время'!$A$1:$C$50,2,FALSE),VLOOKUP(D372,'2Рабочее время'!$A$1:$C$50,3,FALSE)))))),0))))))</f>
        <v>0</v>
      </c>
      <c r="S372" s="91"/>
      <c r="T372" s="91"/>
      <c r="U372" s="39">
        <v>1</v>
      </c>
      <c r="V372" s="17">
        <f t="shared" si="17"/>
        <v>0</v>
      </c>
      <c r="W372" s="17">
        <f t="shared" si="19"/>
        <v>0</v>
      </c>
    </row>
    <row r="373" spans="4:23" ht="18.75" x14ac:dyDescent="0.25">
      <c r="D373" s="27"/>
      <c r="E373" s="44"/>
      <c r="F373" s="87"/>
      <c r="G373" s="83"/>
      <c r="H373" s="27"/>
      <c r="I373" s="27"/>
      <c r="J373" s="27"/>
      <c r="K373" s="17">
        <f t="shared" si="18"/>
        <v>0</v>
      </c>
      <c r="L373" s="88"/>
      <c r="M373" s="72"/>
      <c r="N373" s="72"/>
      <c r="O373" s="90"/>
      <c r="P373" s="72"/>
      <c r="Q373" s="72"/>
      <c r="R373" s="81">
        <f>IF(OR(COUNTA(L373:N373)&gt;=2,COUNTA(O373:Q373)&gt;=2),"ошибка",(IF((AND(COUNTA(L373:N373)=1,L373&gt;0)),L373*60*VLOOKUP(D373,'2Рабочее время'!$A:$L,4,FALSE)*((IF(VLOOKUP(D373,'2Рабочее время'!$A$1:$C$50,2,FALSE)&gt;0,VLOOKUP(D373,'2Рабочее время'!$A$1:$C$50,2,FALSE),VLOOKUP(D373,'2Рабочее время'!$A$1:$C$50,3,FALSE)))),IF((AND(COUNTA(L373:N373)=1,M373&gt;0)),M373*((IF(VLOOKUP(D373,'2Рабочее время'!$A$1:$C$50,2,FALSE)&gt;0,VLOOKUP(D373,'2Рабочее время'!$A$1:$C$50,2,FALSE),VLOOKUP(D373,'2Рабочее время'!$A$1:$C$50,3,FALSE)))),IF((AND(COUNTA(L373:N373)=1,N373&gt;0)),N373*T373*IF(S373=0,0,IF(S373="Количество в месяц",1,IF(S373="Количество в неделю",4.285,IF(S373="Количество в день",IF(VLOOKUP(D373,'2Рабочее время'!$A$1:$C$50,2,FALSE)&gt;0,VLOOKUP(D373,'2Рабочее время'!$A$1:$C$50,2,FALSE),VLOOKUP(D373,'2Рабочее время'!$A$1:$C$50,3,FALSE)))))),0)))+IF((AND(COUNTA(O373:Q373)=1,O373&gt;0)),O373*60*VLOOKUP(D373,'2Рабочее время'!$A:$L,4,FALSE)*((IF(VLOOKUP(D373,'2Рабочее время'!$A$1:$C$50,2,FALSE)&gt;0,VLOOKUP(D373,'2Рабочее время'!$A$1:$C$50,2,FALSE),VLOOKUP(D373,'2Рабочее время'!$A$1:$C$50,3,FALSE)))),IF((AND(COUNTA(L373:N373)=1,M373&gt;0)),M373*((IF(VLOOKUP(D373,'2Рабочее время'!$A$1:$C$50,2,FALSE)&gt;0,VLOOKUP(D373,'2Рабочее время'!$A$1:$C$50,2,FALSE),VLOOKUP(D373,'2Рабочее время'!$A$1:$C$50,3,FALSE)))),IF((AND(COUNTA(O373:Q373)=1,P373&gt;0)),P373*((IF(VLOOKUP(D373,'2Рабочее время'!$A$1:$C$50,2,FALSE)&gt;0,VLOOKUP(D373,'2Рабочее время'!$A$1:$C$50,2,FALSE),VLOOKUP(D373,'2Рабочее время'!$A$1:$C$50,3,FALSE)))),IF((AND(COUNTA(O373:Q373)=1,Q373&gt;0)),Q373*T373*IF(S373=0,0,IF(S373="Количество в месяц",1,IF(S373="Количество в неделю",4.285,IF(S373="Количество в день",IF(VLOOKUP(D373,'2Рабочее время'!$A$1:$C$50,2,FALSE)&gt;0,VLOOKUP(D373,'2Рабочее время'!$A$1:$C$50,2,FALSE),VLOOKUP(D373,'2Рабочее время'!$A$1:$C$50,3,FALSE)))))),0))))))</f>
        <v>0</v>
      </c>
      <c r="S373" s="91"/>
      <c r="T373" s="91"/>
      <c r="U373" s="39">
        <v>1</v>
      </c>
      <c r="V373" s="17">
        <f t="shared" si="17"/>
        <v>0</v>
      </c>
      <c r="W373" s="17">
        <f t="shared" si="19"/>
        <v>0</v>
      </c>
    </row>
    <row r="374" spans="4:23" ht="18.75" x14ac:dyDescent="0.25">
      <c r="D374" s="27"/>
      <c r="E374" s="44"/>
      <c r="F374" s="87"/>
      <c r="G374" s="83"/>
      <c r="H374" s="27"/>
      <c r="I374" s="27"/>
      <c r="J374" s="27"/>
      <c r="K374" s="17">
        <f t="shared" si="18"/>
        <v>0</v>
      </c>
      <c r="L374" s="88"/>
      <c r="M374" s="72"/>
      <c r="N374" s="72"/>
      <c r="O374" s="90"/>
      <c r="P374" s="72"/>
      <c r="Q374" s="72"/>
      <c r="R374" s="81">
        <f>IF(OR(COUNTA(L374:N374)&gt;=2,COUNTA(O374:Q374)&gt;=2),"ошибка",(IF((AND(COUNTA(L374:N374)=1,L374&gt;0)),L374*60*VLOOKUP(D374,'2Рабочее время'!$A:$L,4,FALSE)*((IF(VLOOKUP(D374,'2Рабочее время'!$A$1:$C$50,2,FALSE)&gt;0,VLOOKUP(D374,'2Рабочее время'!$A$1:$C$50,2,FALSE),VLOOKUP(D374,'2Рабочее время'!$A$1:$C$50,3,FALSE)))),IF((AND(COUNTA(L374:N374)=1,M374&gt;0)),M374*((IF(VLOOKUP(D374,'2Рабочее время'!$A$1:$C$50,2,FALSE)&gt;0,VLOOKUP(D374,'2Рабочее время'!$A$1:$C$50,2,FALSE),VLOOKUP(D374,'2Рабочее время'!$A$1:$C$50,3,FALSE)))),IF((AND(COUNTA(L374:N374)=1,N374&gt;0)),N374*T374*IF(S374=0,0,IF(S374="Количество в месяц",1,IF(S374="Количество в неделю",4.285,IF(S374="Количество в день",IF(VLOOKUP(D374,'2Рабочее время'!$A$1:$C$50,2,FALSE)&gt;0,VLOOKUP(D374,'2Рабочее время'!$A$1:$C$50,2,FALSE),VLOOKUP(D374,'2Рабочее время'!$A$1:$C$50,3,FALSE)))))),0)))+IF((AND(COUNTA(O374:Q374)=1,O374&gt;0)),O374*60*VLOOKUP(D374,'2Рабочее время'!$A:$L,4,FALSE)*((IF(VLOOKUP(D374,'2Рабочее время'!$A$1:$C$50,2,FALSE)&gt;0,VLOOKUP(D374,'2Рабочее время'!$A$1:$C$50,2,FALSE),VLOOKUP(D374,'2Рабочее время'!$A$1:$C$50,3,FALSE)))),IF((AND(COUNTA(L374:N374)=1,M374&gt;0)),M374*((IF(VLOOKUP(D374,'2Рабочее время'!$A$1:$C$50,2,FALSE)&gt;0,VLOOKUP(D374,'2Рабочее время'!$A$1:$C$50,2,FALSE),VLOOKUP(D374,'2Рабочее время'!$A$1:$C$50,3,FALSE)))),IF((AND(COUNTA(O374:Q374)=1,P374&gt;0)),P374*((IF(VLOOKUP(D374,'2Рабочее время'!$A$1:$C$50,2,FALSE)&gt;0,VLOOKUP(D374,'2Рабочее время'!$A$1:$C$50,2,FALSE),VLOOKUP(D374,'2Рабочее время'!$A$1:$C$50,3,FALSE)))),IF((AND(COUNTA(O374:Q374)=1,Q374&gt;0)),Q374*T374*IF(S374=0,0,IF(S374="Количество в месяц",1,IF(S374="Количество в неделю",4.285,IF(S374="Количество в день",IF(VLOOKUP(D374,'2Рабочее время'!$A$1:$C$50,2,FALSE)&gt;0,VLOOKUP(D374,'2Рабочее время'!$A$1:$C$50,2,FALSE),VLOOKUP(D374,'2Рабочее время'!$A$1:$C$50,3,FALSE)))))),0))))))</f>
        <v>0</v>
      </c>
      <c r="S374" s="91"/>
      <c r="T374" s="91"/>
      <c r="U374" s="39">
        <v>1</v>
      </c>
      <c r="V374" s="17">
        <f t="shared" si="17"/>
        <v>0</v>
      </c>
      <c r="W374" s="17">
        <f t="shared" si="19"/>
        <v>0</v>
      </c>
    </row>
    <row r="375" spans="4:23" ht="18.75" x14ac:dyDescent="0.25">
      <c r="D375" s="27"/>
      <c r="E375" s="44"/>
      <c r="F375" s="87"/>
      <c r="G375" s="83"/>
      <c r="H375" s="27"/>
      <c r="I375" s="27"/>
      <c r="J375" s="27"/>
      <c r="K375" s="17">
        <f t="shared" si="18"/>
        <v>0</v>
      </c>
      <c r="L375" s="88"/>
      <c r="M375" s="72"/>
      <c r="N375" s="72"/>
      <c r="O375" s="90"/>
      <c r="P375" s="72"/>
      <c r="Q375" s="72"/>
      <c r="R375" s="81">
        <f>IF(OR(COUNTA(L375:N375)&gt;=2,COUNTA(O375:Q375)&gt;=2),"ошибка",(IF((AND(COUNTA(L375:N375)=1,L375&gt;0)),L375*60*VLOOKUP(D375,'2Рабочее время'!$A:$L,4,FALSE)*((IF(VLOOKUP(D375,'2Рабочее время'!$A$1:$C$50,2,FALSE)&gt;0,VLOOKUP(D375,'2Рабочее время'!$A$1:$C$50,2,FALSE),VLOOKUP(D375,'2Рабочее время'!$A$1:$C$50,3,FALSE)))),IF((AND(COUNTA(L375:N375)=1,M375&gt;0)),M375*((IF(VLOOKUP(D375,'2Рабочее время'!$A$1:$C$50,2,FALSE)&gt;0,VLOOKUP(D375,'2Рабочее время'!$A$1:$C$50,2,FALSE),VLOOKUP(D375,'2Рабочее время'!$A$1:$C$50,3,FALSE)))),IF((AND(COUNTA(L375:N375)=1,N375&gt;0)),N375*T375*IF(S375=0,0,IF(S375="Количество в месяц",1,IF(S375="Количество в неделю",4.285,IF(S375="Количество в день",IF(VLOOKUP(D375,'2Рабочее время'!$A$1:$C$50,2,FALSE)&gt;0,VLOOKUP(D375,'2Рабочее время'!$A$1:$C$50,2,FALSE),VLOOKUP(D375,'2Рабочее время'!$A$1:$C$50,3,FALSE)))))),0)))+IF((AND(COUNTA(O375:Q375)=1,O375&gt;0)),O375*60*VLOOKUP(D375,'2Рабочее время'!$A:$L,4,FALSE)*((IF(VLOOKUP(D375,'2Рабочее время'!$A$1:$C$50,2,FALSE)&gt;0,VLOOKUP(D375,'2Рабочее время'!$A$1:$C$50,2,FALSE),VLOOKUP(D375,'2Рабочее время'!$A$1:$C$50,3,FALSE)))),IF((AND(COUNTA(L375:N375)=1,M375&gt;0)),M375*((IF(VLOOKUP(D375,'2Рабочее время'!$A$1:$C$50,2,FALSE)&gt;0,VLOOKUP(D375,'2Рабочее время'!$A$1:$C$50,2,FALSE),VLOOKUP(D375,'2Рабочее время'!$A$1:$C$50,3,FALSE)))),IF((AND(COUNTA(O375:Q375)=1,P375&gt;0)),P375*((IF(VLOOKUP(D375,'2Рабочее время'!$A$1:$C$50,2,FALSE)&gt;0,VLOOKUP(D375,'2Рабочее время'!$A$1:$C$50,2,FALSE),VLOOKUP(D375,'2Рабочее время'!$A$1:$C$50,3,FALSE)))),IF((AND(COUNTA(O375:Q375)=1,Q375&gt;0)),Q375*T375*IF(S375=0,0,IF(S375="Количество в месяц",1,IF(S375="Количество в неделю",4.285,IF(S375="Количество в день",IF(VLOOKUP(D375,'2Рабочее время'!$A$1:$C$50,2,FALSE)&gt;0,VLOOKUP(D375,'2Рабочее время'!$A$1:$C$50,2,FALSE),VLOOKUP(D375,'2Рабочее время'!$A$1:$C$50,3,FALSE)))))),0))))))</f>
        <v>0</v>
      </c>
      <c r="S375" s="91"/>
      <c r="T375" s="91"/>
      <c r="U375" s="39">
        <v>1</v>
      </c>
      <c r="V375" s="17">
        <f t="shared" si="17"/>
        <v>0</v>
      </c>
      <c r="W375" s="17">
        <f t="shared" si="19"/>
        <v>0</v>
      </c>
    </row>
    <row r="376" spans="4:23" ht="18.75" x14ac:dyDescent="0.25">
      <c r="D376" s="27"/>
      <c r="E376" s="44"/>
      <c r="F376" s="87"/>
      <c r="G376" s="83"/>
      <c r="H376" s="27"/>
      <c r="I376" s="27"/>
      <c r="J376" s="27"/>
      <c r="K376" s="17">
        <f t="shared" si="18"/>
        <v>0</v>
      </c>
      <c r="L376" s="88"/>
      <c r="M376" s="72"/>
      <c r="N376" s="72"/>
      <c r="O376" s="90"/>
      <c r="P376" s="72"/>
      <c r="Q376" s="72"/>
      <c r="R376" s="81">
        <f>IF(OR(COUNTA(L376:N376)&gt;=2,COUNTA(O376:Q376)&gt;=2),"ошибка",(IF((AND(COUNTA(L376:N376)=1,L376&gt;0)),L376*60*VLOOKUP(D376,'2Рабочее время'!$A:$L,4,FALSE)*((IF(VLOOKUP(D376,'2Рабочее время'!$A$1:$C$50,2,FALSE)&gt;0,VLOOKUP(D376,'2Рабочее время'!$A$1:$C$50,2,FALSE),VLOOKUP(D376,'2Рабочее время'!$A$1:$C$50,3,FALSE)))),IF((AND(COUNTA(L376:N376)=1,M376&gt;0)),M376*((IF(VLOOKUP(D376,'2Рабочее время'!$A$1:$C$50,2,FALSE)&gt;0,VLOOKUP(D376,'2Рабочее время'!$A$1:$C$50,2,FALSE),VLOOKUP(D376,'2Рабочее время'!$A$1:$C$50,3,FALSE)))),IF((AND(COUNTA(L376:N376)=1,N376&gt;0)),N376*T376*IF(S376=0,0,IF(S376="Количество в месяц",1,IF(S376="Количество в неделю",4.285,IF(S376="Количество в день",IF(VLOOKUP(D376,'2Рабочее время'!$A$1:$C$50,2,FALSE)&gt;0,VLOOKUP(D376,'2Рабочее время'!$A$1:$C$50,2,FALSE),VLOOKUP(D376,'2Рабочее время'!$A$1:$C$50,3,FALSE)))))),0)))+IF((AND(COUNTA(O376:Q376)=1,O376&gt;0)),O376*60*VLOOKUP(D376,'2Рабочее время'!$A:$L,4,FALSE)*((IF(VLOOKUP(D376,'2Рабочее время'!$A$1:$C$50,2,FALSE)&gt;0,VLOOKUP(D376,'2Рабочее время'!$A$1:$C$50,2,FALSE),VLOOKUP(D376,'2Рабочее время'!$A$1:$C$50,3,FALSE)))),IF((AND(COUNTA(L376:N376)=1,M376&gt;0)),M376*((IF(VLOOKUP(D376,'2Рабочее время'!$A$1:$C$50,2,FALSE)&gt;0,VLOOKUP(D376,'2Рабочее время'!$A$1:$C$50,2,FALSE),VLOOKUP(D376,'2Рабочее время'!$A$1:$C$50,3,FALSE)))),IF((AND(COUNTA(O376:Q376)=1,P376&gt;0)),P376*((IF(VLOOKUP(D376,'2Рабочее время'!$A$1:$C$50,2,FALSE)&gt;0,VLOOKUP(D376,'2Рабочее время'!$A$1:$C$50,2,FALSE),VLOOKUP(D376,'2Рабочее время'!$A$1:$C$50,3,FALSE)))),IF((AND(COUNTA(O376:Q376)=1,Q376&gt;0)),Q376*T376*IF(S376=0,0,IF(S376="Количество в месяц",1,IF(S376="Количество в неделю",4.285,IF(S376="Количество в день",IF(VLOOKUP(D376,'2Рабочее время'!$A$1:$C$50,2,FALSE)&gt;0,VLOOKUP(D376,'2Рабочее время'!$A$1:$C$50,2,FALSE),VLOOKUP(D376,'2Рабочее время'!$A$1:$C$50,3,FALSE)))))),0))))))</f>
        <v>0</v>
      </c>
      <c r="S376" s="91"/>
      <c r="T376" s="91"/>
      <c r="U376" s="39">
        <v>1</v>
      </c>
      <c r="V376" s="17">
        <f t="shared" si="17"/>
        <v>0</v>
      </c>
      <c r="W376" s="17">
        <f t="shared" si="19"/>
        <v>0</v>
      </c>
    </row>
    <row r="377" spans="4:23" ht="18.75" x14ac:dyDescent="0.25">
      <c r="D377" s="27"/>
      <c r="E377" s="44"/>
      <c r="F377" s="87"/>
      <c r="G377" s="83"/>
      <c r="H377" s="27"/>
      <c r="I377" s="27"/>
      <c r="J377" s="27"/>
      <c r="K377" s="17">
        <f t="shared" si="18"/>
        <v>0</v>
      </c>
      <c r="L377" s="88"/>
      <c r="M377" s="72"/>
      <c r="N377" s="72"/>
      <c r="O377" s="90"/>
      <c r="P377" s="72"/>
      <c r="Q377" s="72"/>
      <c r="R377" s="81">
        <f>IF(OR(COUNTA(L377:N377)&gt;=2,COUNTA(O377:Q377)&gt;=2),"ошибка",(IF((AND(COUNTA(L377:N377)=1,L377&gt;0)),L377*60*VLOOKUP(D377,'2Рабочее время'!$A:$L,4,FALSE)*((IF(VLOOKUP(D377,'2Рабочее время'!$A$1:$C$50,2,FALSE)&gt;0,VLOOKUP(D377,'2Рабочее время'!$A$1:$C$50,2,FALSE),VLOOKUP(D377,'2Рабочее время'!$A$1:$C$50,3,FALSE)))),IF((AND(COUNTA(L377:N377)=1,M377&gt;0)),M377*((IF(VLOOKUP(D377,'2Рабочее время'!$A$1:$C$50,2,FALSE)&gt;0,VLOOKUP(D377,'2Рабочее время'!$A$1:$C$50,2,FALSE),VLOOKUP(D377,'2Рабочее время'!$A$1:$C$50,3,FALSE)))),IF((AND(COUNTA(L377:N377)=1,N377&gt;0)),N377*T377*IF(S377=0,0,IF(S377="Количество в месяц",1,IF(S377="Количество в неделю",4.285,IF(S377="Количество в день",IF(VLOOKUP(D377,'2Рабочее время'!$A$1:$C$50,2,FALSE)&gt;0,VLOOKUP(D377,'2Рабочее время'!$A$1:$C$50,2,FALSE),VLOOKUP(D377,'2Рабочее время'!$A$1:$C$50,3,FALSE)))))),0)))+IF((AND(COUNTA(O377:Q377)=1,O377&gt;0)),O377*60*VLOOKUP(D377,'2Рабочее время'!$A:$L,4,FALSE)*((IF(VLOOKUP(D377,'2Рабочее время'!$A$1:$C$50,2,FALSE)&gt;0,VLOOKUP(D377,'2Рабочее время'!$A$1:$C$50,2,FALSE),VLOOKUP(D377,'2Рабочее время'!$A$1:$C$50,3,FALSE)))),IF((AND(COUNTA(L377:N377)=1,M377&gt;0)),M377*((IF(VLOOKUP(D377,'2Рабочее время'!$A$1:$C$50,2,FALSE)&gt;0,VLOOKUP(D377,'2Рабочее время'!$A$1:$C$50,2,FALSE),VLOOKUP(D377,'2Рабочее время'!$A$1:$C$50,3,FALSE)))),IF((AND(COUNTA(O377:Q377)=1,P377&gt;0)),P377*((IF(VLOOKUP(D377,'2Рабочее время'!$A$1:$C$50,2,FALSE)&gt;0,VLOOKUP(D377,'2Рабочее время'!$A$1:$C$50,2,FALSE),VLOOKUP(D377,'2Рабочее время'!$A$1:$C$50,3,FALSE)))),IF((AND(COUNTA(O377:Q377)=1,Q377&gt;0)),Q377*T377*IF(S377=0,0,IF(S377="Количество в месяц",1,IF(S377="Количество в неделю",4.285,IF(S377="Количество в день",IF(VLOOKUP(D377,'2Рабочее время'!$A$1:$C$50,2,FALSE)&gt;0,VLOOKUP(D377,'2Рабочее время'!$A$1:$C$50,2,FALSE),VLOOKUP(D377,'2Рабочее время'!$A$1:$C$50,3,FALSE)))))),0))))))</f>
        <v>0</v>
      </c>
      <c r="S377" s="91"/>
      <c r="T377" s="91"/>
      <c r="U377" s="39">
        <v>1</v>
      </c>
      <c r="V377" s="17">
        <f t="shared" si="17"/>
        <v>0</v>
      </c>
      <c r="W377" s="17">
        <f t="shared" si="19"/>
        <v>0</v>
      </c>
    </row>
    <row r="378" spans="4:23" ht="18.75" x14ac:dyDescent="0.25">
      <c r="D378" s="27"/>
      <c r="E378" s="44"/>
      <c r="F378" s="87"/>
      <c r="G378" s="83"/>
      <c r="H378" s="27"/>
      <c r="I378" s="27"/>
      <c r="J378" s="27"/>
      <c r="K378" s="17">
        <f t="shared" si="18"/>
        <v>0</v>
      </c>
      <c r="L378" s="88"/>
      <c r="M378" s="72"/>
      <c r="N378" s="72"/>
      <c r="O378" s="90"/>
      <c r="P378" s="72"/>
      <c r="Q378" s="72"/>
      <c r="R378" s="81">
        <f>IF(OR(COUNTA(L378:N378)&gt;=2,COUNTA(O378:Q378)&gt;=2),"ошибка",(IF((AND(COUNTA(L378:N378)=1,L378&gt;0)),L378*60*VLOOKUP(D378,'2Рабочее время'!$A:$L,4,FALSE)*((IF(VLOOKUP(D378,'2Рабочее время'!$A$1:$C$50,2,FALSE)&gt;0,VLOOKUP(D378,'2Рабочее время'!$A$1:$C$50,2,FALSE),VLOOKUP(D378,'2Рабочее время'!$A$1:$C$50,3,FALSE)))),IF((AND(COUNTA(L378:N378)=1,M378&gt;0)),M378*((IF(VLOOKUP(D378,'2Рабочее время'!$A$1:$C$50,2,FALSE)&gt;0,VLOOKUP(D378,'2Рабочее время'!$A$1:$C$50,2,FALSE),VLOOKUP(D378,'2Рабочее время'!$A$1:$C$50,3,FALSE)))),IF((AND(COUNTA(L378:N378)=1,N378&gt;0)),N378*T378*IF(S378=0,0,IF(S378="Количество в месяц",1,IF(S378="Количество в неделю",4.285,IF(S378="Количество в день",IF(VLOOKUP(D378,'2Рабочее время'!$A$1:$C$50,2,FALSE)&gt;0,VLOOKUP(D378,'2Рабочее время'!$A$1:$C$50,2,FALSE),VLOOKUP(D378,'2Рабочее время'!$A$1:$C$50,3,FALSE)))))),0)))+IF((AND(COUNTA(O378:Q378)=1,O378&gt;0)),O378*60*VLOOKUP(D378,'2Рабочее время'!$A:$L,4,FALSE)*((IF(VLOOKUP(D378,'2Рабочее время'!$A$1:$C$50,2,FALSE)&gt;0,VLOOKUP(D378,'2Рабочее время'!$A$1:$C$50,2,FALSE),VLOOKUP(D378,'2Рабочее время'!$A$1:$C$50,3,FALSE)))),IF((AND(COUNTA(L378:N378)=1,M378&gt;0)),M378*((IF(VLOOKUP(D378,'2Рабочее время'!$A$1:$C$50,2,FALSE)&gt;0,VLOOKUP(D378,'2Рабочее время'!$A$1:$C$50,2,FALSE),VLOOKUP(D378,'2Рабочее время'!$A$1:$C$50,3,FALSE)))),IF((AND(COUNTA(O378:Q378)=1,P378&gt;0)),P378*((IF(VLOOKUP(D378,'2Рабочее время'!$A$1:$C$50,2,FALSE)&gt;0,VLOOKUP(D378,'2Рабочее время'!$A$1:$C$50,2,FALSE),VLOOKUP(D378,'2Рабочее время'!$A$1:$C$50,3,FALSE)))),IF((AND(COUNTA(O378:Q378)=1,Q378&gt;0)),Q378*T378*IF(S378=0,0,IF(S378="Количество в месяц",1,IF(S378="Количество в неделю",4.285,IF(S378="Количество в день",IF(VLOOKUP(D378,'2Рабочее время'!$A$1:$C$50,2,FALSE)&gt;0,VLOOKUP(D378,'2Рабочее время'!$A$1:$C$50,2,FALSE),VLOOKUP(D378,'2Рабочее время'!$A$1:$C$50,3,FALSE)))))),0))))))</f>
        <v>0</v>
      </c>
      <c r="S378" s="91"/>
      <c r="T378" s="91"/>
      <c r="U378" s="39">
        <v>1</v>
      </c>
      <c r="V378" s="17">
        <f t="shared" si="17"/>
        <v>0</v>
      </c>
      <c r="W378" s="17">
        <f t="shared" si="19"/>
        <v>0</v>
      </c>
    </row>
    <row r="379" spans="4:23" ht="18.75" x14ac:dyDescent="0.25">
      <c r="D379" s="27"/>
      <c r="E379" s="44"/>
      <c r="F379" s="87"/>
      <c r="G379" s="83"/>
      <c r="H379" s="27"/>
      <c r="I379" s="27"/>
      <c r="J379" s="27"/>
      <c r="K379" s="17">
        <f t="shared" si="18"/>
        <v>0</v>
      </c>
      <c r="L379" s="88"/>
      <c r="M379" s="72"/>
      <c r="N379" s="72"/>
      <c r="O379" s="90"/>
      <c r="P379" s="72"/>
      <c r="Q379" s="72"/>
      <c r="R379" s="81">
        <f>IF(OR(COUNTA(L379:N379)&gt;=2,COUNTA(O379:Q379)&gt;=2),"ошибка",(IF((AND(COUNTA(L379:N379)=1,L379&gt;0)),L379*60*VLOOKUP(D379,'2Рабочее время'!$A:$L,4,FALSE)*((IF(VLOOKUP(D379,'2Рабочее время'!$A$1:$C$50,2,FALSE)&gt;0,VLOOKUP(D379,'2Рабочее время'!$A$1:$C$50,2,FALSE),VLOOKUP(D379,'2Рабочее время'!$A$1:$C$50,3,FALSE)))),IF((AND(COUNTA(L379:N379)=1,M379&gt;0)),M379*((IF(VLOOKUP(D379,'2Рабочее время'!$A$1:$C$50,2,FALSE)&gt;0,VLOOKUP(D379,'2Рабочее время'!$A$1:$C$50,2,FALSE),VLOOKUP(D379,'2Рабочее время'!$A$1:$C$50,3,FALSE)))),IF((AND(COUNTA(L379:N379)=1,N379&gt;0)),N379*T379*IF(S379=0,0,IF(S379="Количество в месяц",1,IF(S379="Количество в неделю",4.285,IF(S379="Количество в день",IF(VLOOKUP(D379,'2Рабочее время'!$A$1:$C$50,2,FALSE)&gt;0,VLOOKUP(D379,'2Рабочее время'!$A$1:$C$50,2,FALSE),VLOOKUP(D379,'2Рабочее время'!$A$1:$C$50,3,FALSE)))))),0)))+IF((AND(COUNTA(O379:Q379)=1,O379&gt;0)),O379*60*VLOOKUP(D379,'2Рабочее время'!$A:$L,4,FALSE)*((IF(VLOOKUP(D379,'2Рабочее время'!$A$1:$C$50,2,FALSE)&gt;0,VLOOKUP(D379,'2Рабочее время'!$A$1:$C$50,2,FALSE),VLOOKUP(D379,'2Рабочее время'!$A$1:$C$50,3,FALSE)))),IF((AND(COUNTA(L379:N379)=1,M379&gt;0)),M379*((IF(VLOOKUP(D379,'2Рабочее время'!$A$1:$C$50,2,FALSE)&gt;0,VLOOKUP(D379,'2Рабочее время'!$A$1:$C$50,2,FALSE),VLOOKUP(D379,'2Рабочее время'!$A$1:$C$50,3,FALSE)))),IF((AND(COUNTA(O379:Q379)=1,P379&gt;0)),P379*((IF(VLOOKUP(D379,'2Рабочее время'!$A$1:$C$50,2,FALSE)&gt;0,VLOOKUP(D379,'2Рабочее время'!$A$1:$C$50,2,FALSE),VLOOKUP(D379,'2Рабочее время'!$A$1:$C$50,3,FALSE)))),IF((AND(COUNTA(O379:Q379)=1,Q379&gt;0)),Q379*T379*IF(S379=0,0,IF(S379="Количество в месяц",1,IF(S379="Количество в неделю",4.285,IF(S379="Количество в день",IF(VLOOKUP(D379,'2Рабочее время'!$A$1:$C$50,2,FALSE)&gt;0,VLOOKUP(D379,'2Рабочее время'!$A$1:$C$50,2,FALSE),VLOOKUP(D379,'2Рабочее время'!$A$1:$C$50,3,FALSE)))))),0))))))</f>
        <v>0</v>
      </c>
      <c r="S379" s="91"/>
      <c r="T379" s="91"/>
      <c r="U379" s="39">
        <v>1</v>
      </c>
      <c r="V379" s="17">
        <f t="shared" si="17"/>
        <v>0</v>
      </c>
      <c r="W379" s="17">
        <f t="shared" si="19"/>
        <v>0</v>
      </c>
    </row>
    <row r="380" spans="4:23" ht="18.75" x14ac:dyDescent="0.25">
      <c r="D380" s="27"/>
      <c r="E380" s="44"/>
      <c r="F380" s="87"/>
      <c r="G380" s="83"/>
      <c r="H380" s="27"/>
      <c r="I380" s="27"/>
      <c r="J380" s="27"/>
      <c r="K380" s="17">
        <f t="shared" si="18"/>
        <v>0</v>
      </c>
      <c r="L380" s="88"/>
      <c r="M380" s="72"/>
      <c r="N380" s="72"/>
      <c r="O380" s="90"/>
      <c r="P380" s="72"/>
      <c r="Q380" s="72"/>
      <c r="R380" s="81">
        <f>IF(OR(COUNTA(L380:N380)&gt;=2,COUNTA(O380:Q380)&gt;=2),"ошибка",(IF((AND(COUNTA(L380:N380)=1,L380&gt;0)),L380*60*VLOOKUP(D380,'2Рабочее время'!$A:$L,4,FALSE)*((IF(VLOOKUP(D380,'2Рабочее время'!$A$1:$C$50,2,FALSE)&gt;0,VLOOKUP(D380,'2Рабочее время'!$A$1:$C$50,2,FALSE),VLOOKUP(D380,'2Рабочее время'!$A$1:$C$50,3,FALSE)))),IF((AND(COUNTA(L380:N380)=1,M380&gt;0)),M380*((IF(VLOOKUP(D380,'2Рабочее время'!$A$1:$C$50,2,FALSE)&gt;0,VLOOKUP(D380,'2Рабочее время'!$A$1:$C$50,2,FALSE),VLOOKUP(D380,'2Рабочее время'!$A$1:$C$50,3,FALSE)))),IF((AND(COUNTA(L380:N380)=1,N380&gt;0)),N380*T380*IF(S380=0,0,IF(S380="Количество в месяц",1,IF(S380="Количество в неделю",4.285,IF(S380="Количество в день",IF(VLOOKUP(D380,'2Рабочее время'!$A$1:$C$50,2,FALSE)&gt;0,VLOOKUP(D380,'2Рабочее время'!$A$1:$C$50,2,FALSE),VLOOKUP(D380,'2Рабочее время'!$A$1:$C$50,3,FALSE)))))),0)))+IF((AND(COUNTA(O380:Q380)=1,O380&gt;0)),O380*60*VLOOKUP(D380,'2Рабочее время'!$A:$L,4,FALSE)*((IF(VLOOKUP(D380,'2Рабочее время'!$A$1:$C$50,2,FALSE)&gt;0,VLOOKUP(D380,'2Рабочее время'!$A$1:$C$50,2,FALSE),VLOOKUP(D380,'2Рабочее время'!$A$1:$C$50,3,FALSE)))),IF((AND(COUNTA(L380:N380)=1,M380&gt;0)),M380*((IF(VLOOKUP(D380,'2Рабочее время'!$A$1:$C$50,2,FALSE)&gt;0,VLOOKUP(D380,'2Рабочее время'!$A$1:$C$50,2,FALSE),VLOOKUP(D380,'2Рабочее время'!$A$1:$C$50,3,FALSE)))),IF((AND(COUNTA(O380:Q380)=1,P380&gt;0)),P380*((IF(VLOOKUP(D380,'2Рабочее время'!$A$1:$C$50,2,FALSE)&gt;0,VLOOKUP(D380,'2Рабочее время'!$A$1:$C$50,2,FALSE),VLOOKUP(D380,'2Рабочее время'!$A$1:$C$50,3,FALSE)))),IF((AND(COUNTA(O380:Q380)=1,Q380&gt;0)),Q380*T380*IF(S380=0,0,IF(S380="Количество в месяц",1,IF(S380="Количество в неделю",4.285,IF(S380="Количество в день",IF(VLOOKUP(D380,'2Рабочее время'!$A$1:$C$50,2,FALSE)&gt;0,VLOOKUP(D380,'2Рабочее время'!$A$1:$C$50,2,FALSE),VLOOKUP(D380,'2Рабочее время'!$A$1:$C$50,3,FALSE)))))),0))))))</f>
        <v>0</v>
      </c>
      <c r="S380" s="91"/>
      <c r="T380" s="91"/>
      <c r="U380" s="39">
        <v>1</v>
      </c>
      <c r="V380" s="17">
        <f t="shared" si="17"/>
        <v>0</v>
      </c>
      <c r="W380" s="17">
        <f t="shared" si="19"/>
        <v>0</v>
      </c>
    </row>
    <row r="381" spans="4:23" ht="18.75" x14ac:dyDescent="0.25">
      <c r="D381" s="27"/>
      <c r="E381" s="44"/>
      <c r="F381" s="87"/>
      <c r="G381" s="83"/>
      <c r="H381" s="27"/>
      <c r="I381" s="27"/>
      <c r="J381" s="27"/>
      <c r="K381" s="17">
        <f t="shared" si="18"/>
        <v>0</v>
      </c>
      <c r="L381" s="88"/>
      <c r="M381" s="72"/>
      <c r="N381" s="72"/>
      <c r="O381" s="90"/>
      <c r="P381" s="72"/>
      <c r="Q381" s="72"/>
      <c r="R381" s="81">
        <f>IF(OR(COUNTA(L381:N381)&gt;=2,COUNTA(O381:Q381)&gt;=2),"ошибка",(IF((AND(COUNTA(L381:N381)=1,L381&gt;0)),L381*60*VLOOKUP(D381,'2Рабочее время'!$A:$L,4,FALSE)*((IF(VLOOKUP(D381,'2Рабочее время'!$A$1:$C$50,2,FALSE)&gt;0,VLOOKUP(D381,'2Рабочее время'!$A$1:$C$50,2,FALSE),VLOOKUP(D381,'2Рабочее время'!$A$1:$C$50,3,FALSE)))),IF((AND(COUNTA(L381:N381)=1,M381&gt;0)),M381*((IF(VLOOKUP(D381,'2Рабочее время'!$A$1:$C$50,2,FALSE)&gt;0,VLOOKUP(D381,'2Рабочее время'!$A$1:$C$50,2,FALSE),VLOOKUP(D381,'2Рабочее время'!$A$1:$C$50,3,FALSE)))),IF((AND(COUNTA(L381:N381)=1,N381&gt;0)),N381*T381*IF(S381=0,0,IF(S381="Количество в месяц",1,IF(S381="Количество в неделю",4.285,IF(S381="Количество в день",IF(VLOOKUP(D381,'2Рабочее время'!$A$1:$C$50,2,FALSE)&gt;0,VLOOKUP(D381,'2Рабочее время'!$A$1:$C$50,2,FALSE),VLOOKUP(D381,'2Рабочее время'!$A$1:$C$50,3,FALSE)))))),0)))+IF((AND(COUNTA(O381:Q381)=1,O381&gt;0)),O381*60*VLOOKUP(D381,'2Рабочее время'!$A:$L,4,FALSE)*((IF(VLOOKUP(D381,'2Рабочее время'!$A$1:$C$50,2,FALSE)&gt;0,VLOOKUP(D381,'2Рабочее время'!$A$1:$C$50,2,FALSE),VLOOKUP(D381,'2Рабочее время'!$A$1:$C$50,3,FALSE)))),IF((AND(COUNTA(L381:N381)=1,M381&gt;0)),M381*((IF(VLOOKUP(D381,'2Рабочее время'!$A$1:$C$50,2,FALSE)&gt;0,VLOOKUP(D381,'2Рабочее время'!$A$1:$C$50,2,FALSE),VLOOKUP(D381,'2Рабочее время'!$A$1:$C$50,3,FALSE)))),IF((AND(COUNTA(O381:Q381)=1,P381&gt;0)),P381*((IF(VLOOKUP(D381,'2Рабочее время'!$A$1:$C$50,2,FALSE)&gt;0,VLOOKUP(D381,'2Рабочее время'!$A$1:$C$50,2,FALSE),VLOOKUP(D381,'2Рабочее время'!$A$1:$C$50,3,FALSE)))),IF((AND(COUNTA(O381:Q381)=1,Q381&gt;0)),Q381*T381*IF(S381=0,0,IF(S381="Количество в месяц",1,IF(S381="Количество в неделю",4.285,IF(S381="Количество в день",IF(VLOOKUP(D381,'2Рабочее время'!$A$1:$C$50,2,FALSE)&gt;0,VLOOKUP(D381,'2Рабочее время'!$A$1:$C$50,2,FALSE),VLOOKUP(D381,'2Рабочее время'!$A$1:$C$50,3,FALSE)))))),0))))))</f>
        <v>0</v>
      </c>
      <c r="S381" s="91"/>
      <c r="T381" s="91"/>
      <c r="U381" s="39">
        <v>1</v>
      </c>
      <c r="V381" s="17">
        <f t="shared" si="17"/>
        <v>0</v>
      </c>
      <c r="W381" s="17">
        <f t="shared" si="19"/>
        <v>0</v>
      </c>
    </row>
    <row r="382" spans="4:23" ht="18.75" x14ac:dyDescent="0.25">
      <c r="D382" s="27"/>
      <c r="E382" s="44"/>
      <c r="F382" s="87"/>
      <c r="G382" s="83"/>
      <c r="H382" s="27"/>
      <c r="I382" s="27"/>
      <c r="J382" s="27"/>
      <c r="K382" s="17">
        <f t="shared" si="18"/>
        <v>0</v>
      </c>
      <c r="L382" s="88"/>
      <c r="M382" s="72"/>
      <c r="N382" s="72"/>
      <c r="O382" s="90"/>
      <c r="P382" s="72"/>
      <c r="Q382" s="72"/>
      <c r="R382" s="81">
        <f>IF(OR(COUNTA(L382:N382)&gt;=2,COUNTA(O382:Q382)&gt;=2),"ошибка",(IF((AND(COUNTA(L382:N382)=1,L382&gt;0)),L382*60*VLOOKUP(D382,'2Рабочее время'!$A:$L,4,FALSE)*((IF(VLOOKUP(D382,'2Рабочее время'!$A$1:$C$50,2,FALSE)&gt;0,VLOOKUP(D382,'2Рабочее время'!$A$1:$C$50,2,FALSE),VLOOKUP(D382,'2Рабочее время'!$A$1:$C$50,3,FALSE)))),IF((AND(COUNTA(L382:N382)=1,M382&gt;0)),M382*((IF(VLOOKUP(D382,'2Рабочее время'!$A$1:$C$50,2,FALSE)&gt;0,VLOOKUP(D382,'2Рабочее время'!$A$1:$C$50,2,FALSE),VLOOKUP(D382,'2Рабочее время'!$A$1:$C$50,3,FALSE)))),IF((AND(COUNTA(L382:N382)=1,N382&gt;0)),N382*T382*IF(S382=0,0,IF(S382="Количество в месяц",1,IF(S382="Количество в неделю",4.285,IF(S382="Количество в день",IF(VLOOKUP(D382,'2Рабочее время'!$A$1:$C$50,2,FALSE)&gt;0,VLOOKUP(D382,'2Рабочее время'!$A$1:$C$50,2,FALSE),VLOOKUP(D382,'2Рабочее время'!$A$1:$C$50,3,FALSE)))))),0)))+IF((AND(COUNTA(O382:Q382)=1,O382&gt;0)),O382*60*VLOOKUP(D382,'2Рабочее время'!$A:$L,4,FALSE)*((IF(VLOOKUP(D382,'2Рабочее время'!$A$1:$C$50,2,FALSE)&gt;0,VLOOKUP(D382,'2Рабочее время'!$A$1:$C$50,2,FALSE),VLOOKUP(D382,'2Рабочее время'!$A$1:$C$50,3,FALSE)))),IF((AND(COUNTA(L382:N382)=1,M382&gt;0)),M382*((IF(VLOOKUP(D382,'2Рабочее время'!$A$1:$C$50,2,FALSE)&gt;0,VLOOKUP(D382,'2Рабочее время'!$A$1:$C$50,2,FALSE),VLOOKUP(D382,'2Рабочее время'!$A$1:$C$50,3,FALSE)))),IF((AND(COUNTA(O382:Q382)=1,P382&gt;0)),P382*((IF(VLOOKUP(D382,'2Рабочее время'!$A$1:$C$50,2,FALSE)&gt;0,VLOOKUP(D382,'2Рабочее время'!$A$1:$C$50,2,FALSE),VLOOKUP(D382,'2Рабочее время'!$A$1:$C$50,3,FALSE)))),IF((AND(COUNTA(O382:Q382)=1,Q382&gt;0)),Q382*T382*IF(S382=0,0,IF(S382="Количество в месяц",1,IF(S382="Количество в неделю",4.285,IF(S382="Количество в день",IF(VLOOKUP(D382,'2Рабочее время'!$A$1:$C$50,2,FALSE)&gt;0,VLOOKUP(D382,'2Рабочее время'!$A$1:$C$50,2,FALSE),VLOOKUP(D382,'2Рабочее время'!$A$1:$C$50,3,FALSE)))))),0))))))</f>
        <v>0</v>
      </c>
      <c r="S382" s="91"/>
      <c r="T382" s="91"/>
      <c r="U382" s="39">
        <v>1</v>
      </c>
      <c r="V382" s="17">
        <f t="shared" si="17"/>
        <v>0</v>
      </c>
      <c r="W382" s="17">
        <f t="shared" si="19"/>
        <v>0</v>
      </c>
    </row>
    <row r="383" spans="4:23" ht="18.75" x14ac:dyDescent="0.25">
      <c r="D383" s="27"/>
      <c r="E383" s="44"/>
      <c r="F383" s="87"/>
      <c r="G383" s="83"/>
      <c r="H383" s="27"/>
      <c r="I383" s="27"/>
      <c r="J383" s="27"/>
      <c r="K383" s="17">
        <f t="shared" si="18"/>
        <v>0</v>
      </c>
      <c r="L383" s="88"/>
      <c r="M383" s="72"/>
      <c r="N383" s="72"/>
      <c r="O383" s="90"/>
      <c r="P383" s="72"/>
      <c r="Q383" s="72"/>
      <c r="R383" s="81">
        <f>IF(OR(COUNTA(L383:N383)&gt;=2,COUNTA(O383:Q383)&gt;=2),"ошибка",(IF((AND(COUNTA(L383:N383)=1,L383&gt;0)),L383*60*VLOOKUP(D383,'2Рабочее время'!$A:$L,4,FALSE)*((IF(VLOOKUP(D383,'2Рабочее время'!$A$1:$C$50,2,FALSE)&gt;0,VLOOKUP(D383,'2Рабочее время'!$A$1:$C$50,2,FALSE),VLOOKUP(D383,'2Рабочее время'!$A$1:$C$50,3,FALSE)))),IF((AND(COUNTA(L383:N383)=1,M383&gt;0)),M383*((IF(VLOOKUP(D383,'2Рабочее время'!$A$1:$C$50,2,FALSE)&gt;0,VLOOKUP(D383,'2Рабочее время'!$A$1:$C$50,2,FALSE),VLOOKUP(D383,'2Рабочее время'!$A$1:$C$50,3,FALSE)))),IF((AND(COUNTA(L383:N383)=1,N383&gt;0)),N383*T383*IF(S383=0,0,IF(S383="Количество в месяц",1,IF(S383="Количество в неделю",4.285,IF(S383="Количество в день",IF(VLOOKUP(D383,'2Рабочее время'!$A$1:$C$50,2,FALSE)&gt;0,VLOOKUP(D383,'2Рабочее время'!$A$1:$C$50,2,FALSE),VLOOKUP(D383,'2Рабочее время'!$A$1:$C$50,3,FALSE)))))),0)))+IF((AND(COUNTA(O383:Q383)=1,O383&gt;0)),O383*60*VLOOKUP(D383,'2Рабочее время'!$A:$L,4,FALSE)*((IF(VLOOKUP(D383,'2Рабочее время'!$A$1:$C$50,2,FALSE)&gt;0,VLOOKUP(D383,'2Рабочее время'!$A$1:$C$50,2,FALSE),VLOOKUP(D383,'2Рабочее время'!$A$1:$C$50,3,FALSE)))),IF((AND(COUNTA(L383:N383)=1,M383&gt;0)),M383*((IF(VLOOKUP(D383,'2Рабочее время'!$A$1:$C$50,2,FALSE)&gt;0,VLOOKUP(D383,'2Рабочее время'!$A$1:$C$50,2,FALSE),VLOOKUP(D383,'2Рабочее время'!$A$1:$C$50,3,FALSE)))),IF((AND(COUNTA(O383:Q383)=1,P383&gt;0)),P383*((IF(VLOOKUP(D383,'2Рабочее время'!$A$1:$C$50,2,FALSE)&gt;0,VLOOKUP(D383,'2Рабочее время'!$A$1:$C$50,2,FALSE),VLOOKUP(D383,'2Рабочее время'!$A$1:$C$50,3,FALSE)))),IF((AND(COUNTA(O383:Q383)=1,Q383&gt;0)),Q383*T383*IF(S383=0,0,IF(S383="Количество в месяц",1,IF(S383="Количество в неделю",4.285,IF(S383="Количество в день",IF(VLOOKUP(D383,'2Рабочее время'!$A$1:$C$50,2,FALSE)&gt;0,VLOOKUP(D383,'2Рабочее время'!$A$1:$C$50,2,FALSE),VLOOKUP(D383,'2Рабочее время'!$A$1:$C$50,3,FALSE)))))),0))))))</f>
        <v>0</v>
      </c>
      <c r="S383" s="91"/>
      <c r="T383" s="91"/>
      <c r="U383" s="39">
        <v>1</v>
      </c>
      <c r="V383" s="17">
        <f t="shared" si="17"/>
        <v>0</v>
      </c>
      <c r="W383" s="17">
        <f t="shared" si="19"/>
        <v>0</v>
      </c>
    </row>
    <row r="384" spans="4:23" ht="18.75" x14ac:dyDescent="0.25">
      <c r="D384" s="27"/>
      <c r="E384" s="44"/>
      <c r="F384" s="87"/>
      <c r="G384" s="83"/>
      <c r="H384" s="27"/>
      <c r="I384" s="27"/>
      <c r="J384" s="27"/>
      <c r="K384" s="17">
        <f t="shared" si="18"/>
        <v>0</v>
      </c>
      <c r="L384" s="88"/>
      <c r="M384" s="72"/>
      <c r="N384" s="72"/>
      <c r="O384" s="90"/>
      <c r="P384" s="72"/>
      <c r="Q384" s="72"/>
      <c r="R384" s="81">
        <f>IF(OR(COUNTA(L384:N384)&gt;=2,COUNTA(O384:Q384)&gt;=2),"ошибка",(IF((AND(COUNTA(L384:N384)=1,L384&gt;0)),L384*60*VLOOKUP(D384,'2Рабочее время'!$A:$L,4,FALSE)*((IF(VLOOKUP(D384,'2Рабочее время'!$A$1:$C$50,2,FALSE)&gt;0,VLOOKUP(D384,'2Рабочее время'!$A$1:$C$50,2,FALSE),VLOOKUP(D384,'2Рабочее время'!$A$1:$C$50,3,FALSE)))),IF((AND(COUNTA(L384:N384)=1,M384&gt;0)),M384*((IF(VLOOKUP(D384,'2Рабочее время'!$A$1:$C$50,2,FALSE)&gt;0,VLOOKUP(D384,'2Рабочее время'!$A$1:$C$50,2,FALSE),VLOOKUP(D384,'2Рабочее время'!$A$1:$C$50,3,FALSE)))),IF((AND(COUNTA(L384:N384)=1,N384&gt;0)),N384*T384*IF(S384=0,0,IF(S384="Количество в месяц",1,IF(S384="Количество в неделю",4.285,IF(S384="Количество в день",IF(VLOOKUP(D384,'2Рабочее время'!$A$1:$C$50,2,FALSE)&gt;0,VLOOKUP(D384,'2Рабочее время'!$A$1:$C$50,2,FALSE),VLOOKUP(D384,'2Рабочее время'!$A$1:$C$50,3,FALSE)))))),0)))+IF((AND(COUNTA(O384:Q384)=1,O384&gt;0)),O384*60*VLOOKUP(D384,'2Рабочее время'!$A:$L,4,FALSE)*((IF(VLOOKUP(D384,'2Рабочее время'!$A$1:$C$50,2,FALSE)&gt;0,VLOOKUP(D384,'2Рабочее время'!$A$1:$C$50,2,FALSE),VLOOKUP(D384,'2Рабочее время'!$A$1:$C$50,3,FALSE)))),IF((AND(COUNTA(L384:N384)=1,M384&gt;0)),M384*((IF(VLOOKUP(D384,'2Рабочее время'!$A$1:$C$50,2,FALSE)&gt;0,VLOOKUP(D384,'2Рабочее время'!$A$1:$C$50,2,FALSE),VLOOKUP(D384,'2Рабочее время'!$A$1:$C$50,3,FALSE)))),IF((AND(COUNTA(O384:Q384)=1,P384&gt;0)),P384*((IF(VLOOKUP(D384,'2Рабочее время'!$A$1:$C$50,2,FALSE)&gt;0,VLOOKUP(D384,'2Рабочее время'!$A$1:$C$50,2,FALSE),VLOOKUP(D384,'2Рабочее время'!$A$1:$C$50,3,FALSE)))),IF((AND(COUNTA(O384:Q384)=1,Q384&gt;0)),Q384*T384*IF(S384=0,0,IF(S384="Количество в месяц",1,IF(S384="Количество в неделю",4.285,IF(S384="Количество в день",IF(VLOOKUP(D384,'2Рабочее время'!$A$1:$C$50,2,FALSE)&gt;0,VLOOKUP(D384,'2Рабочее время'!$A$1:$C$50,2,FALSE),VLOOKUP(D384,'2Рабочее время'!$A$1:$C$50,3,FALSE)))))),0))))))</f>
        <v>0</v>
      </c>
      <c r="S384" s="91"/>
      <c r="T384" s="91"/>
      <c r="U384" s="39">
        <v>1</v>
      </c>
      <c r="V384" s="17">
        <f t="shared" si="17"/>
        <v>0</v>
      </c>
      <c r="W384" s="17">
        <f t="shared" si="19"/>
        <v>0</v>
      </c>
    </row>
    <row r="385" spans="4:23" ht="18.75" x14ac:dyDescent="0.25">
      <c r="D385" s="27"/>
      <c r="E385" s="44"/>
      <c r="F385" s="87"/>
      <c r="G385" s="83"/>
      <c r="H385" s="27"/>
      <c r="I385" s="27"/>
      <c r="J385" s="27"/>
      <c r="K385" s="17">
        <f t="shared" si="18"/>
        <v>0</v>
      </c>
      <c r="L385" s="88"/>
      <c r="M385" s="72"/>
      <c r="N385" s="72"/>
      <c r="O385" s="90"/>
      <c r="P385" s="72"/>
      <c r="Q385" s="72"/>
      <c r="R385" s="81">
        <f>IF(OR(COUNTA(L385:N385)&gt;=2,COUNTA(O385:Q385)&gt;=2),"ошибка",(IF((AND(COUNTA(L385:N385)=1,L385&gt;0)),L385*60*VLOOKUP(D385,'2Рабочее время'!$A:$L,4,FALSE)*((IF(VLOOKUP(D385,'2Рабочее время'!$A$1:$C$50,2,FALSE)&gt;0,VLOOKUP(D385,'2Рабочее время'!$A$1:$C$50,2,FALSE),VLOOKUP(D385,'2Рабочее время'!$A$1:$C$50,3,FALSE)))),IF((AND(COUNTA(L385:N385)=1,M385&gt;0)),M385*((IF(VLOOKUP(D385,'2Рабочее время'!$A$1:$C$50,2,FALSE)&gt;0,VLOOKUP(D385,'2Рабочее время'!$A$1:$C$50,2,FALSE),VLOOKUP(D385,'2Рабочее время'!$A$1:$C$50,3,FALSE)))),IF((AND(COUNTA(L385:N385)=1,N385&gt;0)),N385*T385*IF(S385=0,0,IF(S385="Количество в месяц",1,IF(S385="Количество в неделю",4.285,IF(S385="Количество в день",IF(VLOOKUP(D385,'2Рабочее время'!$A$1:$C$50,2,FALSE)&gt;0,VLOOKUP(D385,'2Рабочее время'!$A$1:$C$50,2,FALSE),VLOOKUP(D385,'2Рабочее время'!$A$1:$C$50,3,FALSE)))))),0)))+IF((AND(COUNTA(O385:Q385)=1,O385&gt;0)),O385*60*VLOOKUP(D385,'2Рабочее время'!$A:$L,4,FALSE)*((IF(VLOOKUP(D385,'2Рабочее время'!$A$1:$C$50,2,FALSE)&gt;0,VLOOKUP(D385,'2Рабочее время'!$A$1:$C$50,2,FALSE),VLOOKUP(D385,'2Рабочее время'!$A$1:$C$50,3,FALSE)))),IF((AND(COUNTA(L385:N385)=1,M385&gt;0)),M385*((IF(VLOOKUP(D385,'2Рабочее время'!$A$1:$C$50,2,FALSE)&gt;0,VLOOKUP(D385,'2Рабочее время'!$A$1:$C$50,2,FALSE),VLOOKUP(D385,'2Рабочее время'!$A$1:$C$50,3,FALSE)))),IF((AND(COUNTA(O385:Q385)=1,P385&gt;0)),P385*((IF(VLOOKUP(D385,'2Рабочее время'!$A$1:$C$50,2,FALSE)&gt;0,VLOOKUP(D385,'2Рабочее время'!$A$1:$C$50,2,FALSE),VLOOKUP(D385,'2Рабочее время'!$A$1:$C$50,3,FALSE)))),IF((AND(COUNTA(O385:Q385)=1,Q385&gt;0)),Q385*T385*IF(S385=0,0,IF(S385="Количество в месяц",1,IF(S385="Количество в неделю",4.285,IF(S385="Количество в день",IF(VLOOKUP(D385,'2Рабочее время'!$A$1:$C$50,2,FALSE)&gt;0,VLOOKUP(D385,'2Рабочее время'!$A$1:$C$50,2,FALSE),VLOOKUP(D385,'2Рабочее время'!$A$1:$C$50,3,FALSE)))))),0))))))</f>
        <v>0</v>
      </c>
      <c r="S385" s="91"/>
      <c r="T385" s="91"/>
      <c r="U385" s="39">
        <v>1</v>
      </c>
      <c r="V385" s="17">
        <f t="shared" si="17"/>
        <v>0</v>
      </c>
      <c r="W385" s="17">
        <f t="shared" si="19"/>
        <v>0</v>
      </c>
    </row>
    <row r="386" spans="4:23" ht="18.75" x14ac:dyDescent="0.25">
      <c r="D386" s="27"/>
      <c r="E386" s="44"/>
      <c r="F386" s="87"/>
      <c r="G386" s="83"/>
      <c r="H386" s="27"/>
      <c r="I386" s="27"/>
      <c r="J386" s="27"/>
      <c r="K386" s="17">
        <f t="shared" si="18"/>
        <v>0</v>
      </c>
      <c r="L386" s="88"/>
      <c r="M386" s="72"/>
      <c r="N386" s="72"/>
      <c r="O386" s="90"/>
      <c r="P386" s="72"/>
      <c r="Q386" s="72"/>
      <c r="R386" s="81">
        <f>IF(OR(COUNTA(L386:N386)&gt;=2,COUNTA(O386:Q386)&gt;=2),"ошибка",(IF((AND(COUNTA(L386:N386)=1,L386&gt;0)),L386*60*VLOOKUP(D386,'2Рабочее время'!$A:$L,4,FALSE)*((IF(VLOOKUP(D386,'2Рабочее время'!$A$1:$C$50,2,FALSE)&gt;0,VLOOKUP(D386,'2Рабочее время'!$A$1:$C$50,2,FALSE),VLOOKUP(D386,'2Рабочее время'!$A$1:$C$50,3,FALSE)))),IF((AND(COUNTA(L386:N386)=1,M386&gt;0)),M386*((IF(VLOOKUP(D386,'2Рабочее время'!$A$1:$C$50,2,FALSE)&gt;0,VLOOKUP(D386,'2Рабочее время'!$A$1:$C$50,2,FALSE),VLOOKUP(D386,'2Рабочее время'!$A$1:$C$50,3,FALSE)))),IF((AND(COUNTA(L386:N386)=1,N386&gt;0)),N386*T386*IF(S386=0,0,IF(S386="Количество в месяц",1,IF(S386="Количество в неделю",4.285,IF(S386="Количество в день",IF(VLOOKUP(D386,'2Рабочее время'!$A$1:$C$50,2,FALSE)&gt;0,VLOOKUP(D386,'2Рабочее время'!$A$1:$C$50,2,FALSE),VLOOKUP(D386,'2Рабочее время'!$A$1:$C$50,3,FALSE)))))),0)))+IF((AND(COUNTA(O386:Q386)=1,O386&gt;0)),O386*60*VLOOKUP(D386,'2Рабочее время'!$A:$L,4,FALSE)*((IF(VLOOKUP(D386,'2Рабочее время'!$A$1:$C$50,2,FALSE)&gt;0,VLOOKUP(D386,'2Рабочее время'!$A$1:$C$50,2,FALSE),VLOOKUP(D386,'2Рабочее время'!$A$1:$C$50,3,FALSE)))),IF((AND(COUNTA(L386:N386)=1,M386&gt;0)),M386*((IF(VLOOKUP(D386,'2Рабочее время'!$A$1:$C$50,2,FALSE)&gt;0,VLOOKUP(D386,'2Рабочее время'!$A$1:$C$50,2,FALSE),VLOOKUP(D386,'2Рабочее время'!$A$1:$C$50,3,FALSE)))),IF((AND(COUNTA(O386:Q386)=1,P386&gt;0)),P386*((IF(VLOOKUP(D386,'2Рабочее время'!$A$1:$C$50,2,FALSE)&gt;0,VLOOKUP(D386,'2Рабочее время'!$A$1:$C$50,2,FALSE),VLOOKUP(D386,'2Рабочее время'!$A$1:$C$50,3,FALSE)))),IF((AND(COUNTA(O386:Q386)=1,Q386&gt;0)),Q386*T386*IF(S386=0,0,IF(S386="Количество в месяц",1,IF(S386="Количество в неделю",4.285,IF(S386="Количество в день",IF(VLOOKUP(D386,'2Рабочее время'!$A$1:$C$50,2,FALSE)&gt;0,VLOOKUP(D386,'2Рабочее время'!$A$1:$C$50,2,FALSE),VLOOKUP(D386,'2Рабочее время'!$A$1:$C$50,3,FALSE)))))),0))))))</f>
        <v>0</v>
      </c>
      <c r="S386" s="91"/>
      <c r="T386" s="91"/>
      <c r="U386" s="39">
        <v>1</v>
      </c>
      <c r="V386" s="17">
        <f t="shared" si="17"/>
        <v>0</v>
      </c>
      <c r="W386" s="17">
        <f t="shared" si="19"/>
        <v>0</v>
      </c>
    </row>
    <row r="387" spans="4:23" ht="18.75" x14ac:dyDescent="0.25">
      <c r="D387" s="27"/>
      <c r="E387" s="44"/>
      <c r="F387" s="87"/>
      <c r="G387" s="83"/>
      <c r="H387" s="27"/>
      <c r="I387" s="27"/>
      <c r="J387" s="27"/>
      <c r="K387" s="17">
        <f t="shared" si="18"/>
        <v>0</v>
      </c>
      <c r="L387" s="88"/>
      <c r="M387" s="72"/>
      <c r="N387" s="72"/>
      <c r="O387" s="90"/>
      <c r="P387" s="72"/>
      <c r="Q387" s="72"/>
      <c r="R387" s="81">
        <f>IF(OR(COUNTA(L387:N387)&gt;=2,COUNTA(O387:Q387)&gt;=2),"ошибка",(IF((AND(COUNTA(L387:N387)=1,L387&gt;0)),L387*60*VLOOKUP(D387,'2Рабочее время'!$A:$L,4,FALSE)*((IF(VLOOKUP(D387,'2Рабочее время'!$A$1:$C$50,2,FALSE)&gt;0,VLOOKUP(D387,'2Рабочее время'!$A$1:$C$50,2,FALSE),VLOOKUP(D387,'2Рабочее время'!$A$1:$C$50,3,FALSE)))),IF((AND(COUNTA(L387:N387)=1,M387&gt;0)),M387*((IF(VLOOKUP(D387,'2Рабочее время'!$A$1:$C$50,2,FALSE)&gt;0,VLOOKUP(D387,'2Рабочее время'!$A$1:$C$50,2,FALSE),VLOOKUP(D387,'2Рабочее время'!$A$1:$C$50,3,FALSE)))),IF((AND(COUNTA(L387:N387)=1,N387&gt;0)),N387*T387*IF(S387=0,0,IF(S387="Количество в месяц",1,IF(S387="Количество в неделю",4.285,IF(S387="Количество в день",IF(VLOOKUP(D387,'2Рабочее время'!$A$1:$C$50,2,FALSE)&gt;0,VLOOKUP(D387,'2Рабочее время'!$A$1:$C$50,2,FALSE),VLOOKUP(D387,'2Рабочее время'!$A$1:$C$50,3,FALSE)))))),0)))+IF((AND(COUNTA(O387:Q387)=1,O387&gt;0)),O387*60*VLOOKUP(D387,'2Рабочее время'!$A:$L,4,FALSE)*((IF(VLOOKUP(D387,'2Рабочее время'!$A$1:$C$50,2,FALSE)&gt;0,VLOOKUP(D387,'2Рабочее время'!$A$1:$C$50,2,FALSE),VLOOKUP(D387,'2Рабочее время'!$A$1:$C$50,3,FALSE)))),IF((AND(COUNTA(L387:N387)=1,M387&gt;0)),M387*((IF(VLOOKUP(D387,'2Рабочее время'!$A$1:$C$50,2,FALSE)&gt;0,VLOOKUP(D387,'2Рабочее время'!$A$1:$C$50,2,FALSE),VLOOKUP(D387,'2Рабочее время'!$A$1:$C$50,3,FALSE)))),IF((AND(COUNTA(O387:Q387)=1,P387&gt;0)),P387*((IF(VLOOKUP(D387,'2Рабочее время'!$A$1:$C$50,2,FALSE)&gt;0,VLOOKUP(D387,'2Рабочее время'!$A$1:$C$50,2,FALSE),VLOOKUP(D387,'2Рабочее время'!$A$1:$C$50,3,FALSE)))),IF((AND(COUNTA(O387:Q387)=1,Q387&gt;0)),Q387*T387*IF(S387=0,0,IF(S387="Количество в месяц",1,IF(S387="Количество в неделю",4.285,IF(S387="Количество в день",IF(VLOOKUP(D387,'2Рабочее время'!$A$1:$C$50,2,FALSE)&gt;0,VLOOKUP(D387,'2Рабочее время'!$A$1:$C$50,2,FALSE),VLOOKUP(D387,'2Рабочее время'!$A$1:$C$50,3,FALSE)))))),0))))))</f>
        <v>0</v>
      </c>
      <c r="S387" s="91"/>
      <c r="T387" s="91"/>
      <c r="U387" s="39">
        <v>1</v>
      </c>
      <c r="V387" s="17">
        <f t="shared" ref="V387:V450" si="20">IF(S387=0,0,IF(S387="Количество в месяц",K387*T387*U387,IF(S387="Количество в неделю",K387*T387*U387*4.12,IF(S387="Количество в день",K387*T387*U387*20.6))))+R387</f>
        <v>0</v>
      </c>
      <c r="W387" s="17">
        <f t="shared" si="19"/>
        <v>0</v>
      </c>
    </row>
    <row r="388" spans="4:23" ht="18.75" x14ac:dyDescent="0.25">
      <c r="D388" s="27"/>
      <c r="E388" s="44"/>
      <c r="F388" s="87"/>
      <c r="G388" s="83"/>
      <c r="H388" s="27"/>
      <c r="I388" s="27"/>
      <c r="J388" s="27"/>
      <c r="K388" s="17">
        <f t="shared" si="18"/>
        <v>0</v>
      </c>
      <c r="L388" s="88"/>
      <c r="M388" s="72"/>
      <c r="N388" s="72"/>
      <c r="O388" s="90"/>
      <c r="P388" s="72"/>
      <c r="Q388" s="72"/>
      <c r="R388" s="81">
        <f>IF(OR(COUNTA(L388:N388)&gt;=2,COUNTA(O388:Q388)&gt;=2),"ошибка",(IF((AND(COUNTA(L388:N388)=1,L388&gt;0)),L388*60*VLOOKUP(D388,'2Рабочее время'!$A:$L,4,FALSE)*((IF(VLOOKUP(D388,'2Рабочее время'!$A$1:$C$50,2,FALSE)&gt;0,VLOOKUP(D388,'2Рабочее время'!$A$1:$C$50,2,FALSE),VLOOKUP(D388,'2Рабочее время'!$A$1:$C$50,3,FALSE)))),IF((AND(COUNTA(L388:N388)=1,M388&gt;0)),M388*((IF(VLOOKUP(D388,'2Рабочее время'!$A$1:$C$50,2,FALSE)&gt;0,VLOOKUP(D388,'2Рабочее время'!$A$1:$C$50,2,FALSE),VLOOKUP(D388,'2Рабочее время'!$A$1:$C$50,3,FALSE)))),IF((AND(COUNTA(L388:N388)=1,N388&gt;0)),N388*T388*IF(S388=0,0,IF(S388="Количество в месяц",1,IF(S388="Количество в неделю",4.285,IF(S388="Количество в день",IF(VLOOKUP(D388,'2Рабочее время'!$A$1:$C$50,2,FALSE)&gt;0,VLOOKUP(D388,'2Рабочее время'!$A$1:$C$50,2,FALSE),VLOOKUP(D388,'2Рабочее время'!$A$1:$C$50,3,FALSE)))))),0)))+IF((AND(COUNTA(O388:Q388)=1,O388&gt;0)),O388*60*VLOOKUP(D388,'2Рабочее время'!$A:$L,4,FALSE)*((IF(VLOOKUP(D388,'2Рабочее время'!$A$1:$C$50,2,FALSE)&gt;0,VLOOKUP(D388,'2Рабочее время'!$A$1:$C$50,2,FALSE),VLOOKUP(D388,'2Рабочее время'!$A$1:$C$50,3,FALSE)))),IF((AND(COUNTA(L388:N388)=1,M388&gt;0)),M388*((IF(VLOOKUP(D388,'2Рабочее время'!$A$1:$C$50,2,FALSE)&gt;0,VLOOKUP(D388,'2Рабочее время'!$A$1:$C$50,2,FALSE),VLOOKUP(D388,'2Рабочее время'!$A$1:$C$50,3,FALSE)))),IF((AND(COUNTA(O388:Q388)=1,P388&gt;0)),P388*((IF(VLOOKUP(D388,'2Рабочее время'!$A$1:$C$50,2,FALSE)&gt;0,VLOOKUP(D388,'2Рабочее время'!$A$1:$C$50,2,FALSE),VLOOKUP(D388,'2Рабочее время'!$A$1:$C$50,3,FALSE)))),IF((AND(COUNTA(O388:Q388)=1,Q388&gt;0)),Q388*T388*IF(S388=0,0,IF(S388="Количество в месяц",1,IF(S388="Количество в неделю",4.285,IF(S388="Количество в день",IF(VLOOKUP(D388,'2Рабочее время'!$A$1:$C$50,2,FALSE)&gt;0,VLOOKUP(D388,'2Рабочее время'!$A$1:$C$50,2,FALSE),VLOOKUP(D388,'2Рабочее время'!$A$1:$C$50,3,FALSE)))))),0))))))</f>
        <v>0</v>
      </c>
      <c r="S388" s="91"/>
      <c r="T388" s="91"/>
      <c r="U388" s="39">
        <v>1</v>
      </c>
      <c r="V388" s="17">
        <f t="shared" si="20"/>
        <v>0</v>
      </c>
      <c r="W388" s="17">
        <f t="shared" si="19"/>
        <v>0</v>
      </c>
    </row>
    <row r="389" spans="4:23" ht="18.75" x14ac:dyDescent="0.25">
      <c r="D389" s="27"/>
      <c r="E389" s="44"/>
      <c r="F389" s="87"/>
      <c r="G389" s="83"/>
      <c r="H389" s="27"/>
      <c r="I389" s="27"/>
      <c r="J389" s="27"/>
      <c r="K389" s="17">
        <f t="shared" si="18"/>
        <v>0</v>
      </c>
      <c r="L389" s="88"/>
      <c r="M389" s="72"/>
      <c r="N389" s="72"/>
      <c r="O389" s="90"/>
      <c r="P389" s="72"/>
      <c r="Q389" s="72"/>
      <c r="R389" s="81">
        <f>IF(OR(COUNTA(L389:N389)&gt;=2,COUNTA(O389:Q389)&gt;=2),"ошибка",(IF((AND(COUNTA(L389:N389)=1,L389&gt;0)),L389*60*VLOOKUP(D389,'2Рабочее время'!$A:$L,4,FALSE)*((IF(VLOOKUP(D389,'2Рабочее время'!$A$1:$C$50,2,FALSE)&gt;0,VLOOKUP(D389,'2Рабочее время'!$A$1:$C$50,2,FALSE),VLOOKUP(D389,'2Рабочее время'!$A$1:$C$50,3,FALSE)))),IF((AND(COUNTA(L389:N389)=1,M389&gt;0)),M389*((IF(VLOOKUP(D389,'2Рабочее время'!$A$1:$C$50,2,FALSE)&gt;0,VLOOKUP(D389,'2Рабочее время'!$A$1:$C$50,2,FALSE),VLOOKUP(D389,'2Рабочее время'!$A$1:$C$50,3,FALSE)))),IF((AND(COUNTA(L389:N389)=1,N389&gt;0)),N389*T389*IF(S389=0,0,IF(S389="Количество в месяц",1,IF(S389="Количество в неделю",4.285,IF(S389="Количество в день",IF(VLOOKUP(D389,'2Рабочее время'!$A$1:$C$50,2,FALSE)&gt;0,VLOOKUP(D389,'2Рабочее время'!$A$1:$C$50,2,FALSE),VLOOKUP(D389,'2Рабочее время'!$A$1:$C$50,3,FALSE)))))),0)))+IF((AND(COUNTA(O389:Q389)=1,O389&gt;0)),O389*60*VLOOKUP(D389,'2Рабочее время'!$A:$L,4,FALSE)*((IF(VLOOKUP(D389,'2Рабочее время'!$A$1:$C$50,2,FALSE)&gt;0,VLOOKUP(D389,'2Рабочее время'!$A$1:$C$50,2,FALSE),VLOOKUP(D389,'2Рабочее время'!$A$1:$C$50,3,FALSE)))),IF((AND(COUNTA(L389:N389)=1,M389&gt;0)),M389*((IF(VLOOKUP(D389,'2Рабочее время'!$A$1:$C$50,2,FALSE)&gt;0,VLOOKUP(D389,'2Рабочее время'!$A$1:$C$50,2,FALSE),VLOOKUP(D389,'2Рабочее время'!$A$1:$C$50,3,FALSE)))),IF((AND(COUNTA(O389:Q389)=1,P389&gt;0)),P389*((IF(VLOOKUP(D389,'2Рабочее время'!$A$1:$C$50,2,FALSE)&gt;0,VLOOKUP(D389,'2Рабочее время'!$A$1:$C$50,2,FALSE),VLOOKUP(D389,'2Рабочее время'!$A$1:$C$50,3,FALSE)))),IF((AND(COUNTA(O389:Q389)=1,Q389&gt;0)),Q389*T389*IF(S389=0,0,IF(S389="Количество в месяц",1,IF(S389="Количество в неделю",4.285,IF(S389="Количество в день",IF(VLOOKUP(D389,'2Рабочее время'!$A$1:$C$50,2,FALSE)&gt;0,VLOOKUP(D389,'2Рабочее время'!$A$1:$C$50,2,FALSE),VLOOKUP(D389,'2Рабочее время'!$A$1:$C$50,3,FALSE)))))),0))))))</f>
        <v>0</v>
      </c>
      <c r="S389" s="91"/>
      <c r="T389" s="91"/>
      <c r="U389" s="39">
        <v>1</v>
      </c>
      <c r="V389" s="17">
        <f t="shared" si="20"/>
        <v>0</v>
      </c>
      <c r="W389" s="17">
        <f t="shared" si="19"/>
        <v>0</v>
      </c>
    </row>
    <row r="390" spans="4:23" ht="18.75" x14ac:dyDescent="0.25">
      <c r="D390" s="27"/>
      <c r="E390" s="44"/>
      <c r="F390" s="87"/>
      <c r="G390" s="83"/>
      <c r="H390" s="27"/>
      <c r="I390" s="27"/>
      <c r="J390" s="27"/>
      <c r="K390" s="17">
        <f t="shared" si="18"/>
        <v>0</v>
      </c>
      <c r="L390" s="88"/>
      <c r="M390" s="72"/>
      <c r="N390" s="72"/>
      <c r="O390" s="90"/>
      <c r="P390" s="72"/>
      <c r="Q390" s="72"/>
      <c r="R390" s="81">
        <f>IF(OR(COUNTA(L390:N390)&gt;=2,COUNTA(O390:Q390)&gt;=2),"ошибка",(IF((AND(COUNTA(L390:N390)=1,L390&gt;0)),L390*60*VLOOKUP(D390,'2Рабочее время'!$A:$L,4,FALSE)*((IF(VLOOKUP(D390,'2Рабочее время'!$A$1:$C$50,2,FALSE)&gt;0,VLOOKUP(D390,'2Рабочее время'!$A$1:$C$50,2,FALSE),VLOOKUP(D390,'2Рабочее время'!$A$1:$C$50,3,FALSE)))),IF((AND(COUNTA(L390:N390)=1,M390&gt;0)),M390*((IF(VLOOKUP(D390,'2Рабочее время'!$A$1:$C$50,2,FALSE)&gt;0,VLOOKUP(D390,'2Рабочее время'!$A$1:$C$50,2,FALSE),VLOOKUP(D390,'2Рабочее время'!$A$1:$C$50,3,FALSE)))),IF((AND(COUNTA(L390:N390)=1,N390&gt;0)),N390*T390*IF(S390=0,0,IF(S390="Количество в месяц",1,IF(S390="Количество в неделю",4.285,IF(S390="Количество в день",IF(VLOOKUP(D390,'2Рабочее время'!$A$1:$C$50,2,FALSE)&gt;0,VLOOKUP(D390,'2Рабочее время'!$A$1:$C$50,2,FALSE),VLOOKUP(D390,'2Рабочее время'!$A$1:$C$50,3,FALSE)))))),0)))+IF((AND(COUNTA(O390:Q390)=1,O390&gt;0)),O390*60*VLOOKUP(D390,'2Рабочее время'!$A:$L,4,FALSE)*((IF(VLOOKUP(D390,'2Рабочее время'!$A$1:$C$50,2,FALSE)&gt;0,VLOOKUP(D390,'2Рабочее время'!$A$1:$C$50,2,FALSE),VLOOKUP(D390,'2Рабочее время'!$A$1:$C$50,3,FALSE)))),IF((AND(COUNTA(L390:N390)=1,M390&gt;0)),M390*((IF(VLOOKUP(D390,'2Рабочее время'!$A$1:$C$50,2,FALSE)&gt;0,VLOOKUP(D390,'2Рабочее время'!$A$1:$C$50,2,FALSE),VLOOKUP(D390,'2Рабочее время'!$A$1:$C$50,3,FALSE)))),IF((AND(COUNTA(O390:Q390)=1,P390&gt;0)),P390*((IF(VLOOKUP(D390,'2Рабочее время'!$A$1:$C$50,2,FALSE)&gt;0,VLOOKUP(D390,'2Рабочее время'!$A$1:$C$50,2,FALSE),VLOOKUP(D390,'2Рабочее время'!$A$1:$C$50,3,FALSE)))),IF((AND(COUNTA(O390:Q390)=1,Q390&gt;0)),Q390*T390*IF(S390=0,0,IF(S390="Количество в месяц",1,IF(S390="Количество в неделю",4.285,IF(S390="Количество в день",IF(VLOOKUP(D390,'2Рабочее время'!$A$1:$C$50,2,FALSE)&gt;0,VLOOKUP(D390,'2Рабочее время'!$A$1:$C$50,2,FALSE),VLOOKUP(D390,'2Рабочее время'!$A$1:$C$50,3,FALSE)))))),0))))))</f>
        <v>0</v>
      </c>
      <c r="S390" s="91"/>
      <c r="T390" s="91"/>
      <c r="U390" s="39">
        <v>1</v>
      </c>
      <c r="V390" s="17">
        <f t="shared" si="20"/>
        <v>0</v>
      </c>
      <c r="W390" s="17">
        <f t="shared" si="19"/>
        <v>0</v>
      </c>
    </row>
    <row r="391" spans="4:23" ht="18.75" x14ac:dyDescent="0.25">
      <c r="D391" s="27"/>
      <c r="E391" s="44"/>
      <c r="F391" s="87"/>
      <c r="G391" s="83"/>
      <c r="H391" s="27"/>
      <c r="I391" s="27"/>
      <c r="J391" s="27"/>
      <c r="K391" s="17">
        <f t="shared" si="18"/>
        <v>0</v>
      </c>
      <c r="L391" s="88"/>
      <c r="M391" s="72"/>
      <c r="N391" s="72"/>
      <c r="O391" s="90"/>
      <c r="P391" s="72"/>
      <c r="Q391" s="72"/>
      <c r="R391" s="81">
        <f>IF(OR(COUNTA(L391:N391)&gt;=2,COUNTA(O391:Q391)&gt;=2),"ошибка",(IF((AND(COUNTA(L391:N391)=1,L391&gt;0)),L391*60*VLOOKUP(D391,'2Рабочее время'!$A:$L,4,FALSE)*((IF(VLOOKUP(D391,'2Рабочее время'!$A$1:$C$50,2,FALSE)&gt;0,VLOOKUP(D391,'2Рабочее время'!$A$1:$C$50,2,FALSE),VLOOKUP(D391,'2Рабочее время'!$A$1:$C$50,3,FALSE)))),IF((AND(COUNTA(L391:N391)=1,M391&gt;0)),M391*((IF(VLOOKUP(D391,'2Рабочее время'!$A$1:$C$50,2,FALSE)&gt;0,VLOOKUP(D391,'2Рабочее время'!$A$1:$C$50,2,FALSE),VLOOKUP(D391,'2Рабочее время'!$A$1:$C$50,3,FALSE)))),IF((AND(COUNTA(L391:N391)=1,N391&gt;0)),N391*T391*IF(S391=0,0,IF(S391="Количество в месяц",1,IF(S391="Количество в неделю",4.285,IF(S391="Количество в день",IF(VLOOKUP(D391,'2Рабочее время'!$A$1:$C$50,2,FALSE)&gt;0,VLOOKUP(D391,'2Рабочее время'!$A$1:$C$50,2,FALSE),VLOOKUP(D391,'2Рабочее время'!$A$1:$C$50,3,FALSE)))))),0)))+IF((AND(COUNTA(O391:Q391)=1,O391&gt;0)),O391*60*VLOOKUP(D391,'2Рабочее время'!$A:$L,4,FALSE)*((IF(VLOOKUP(D391,'2Рабочее время'!$A$1:$C$50,2,FALSE)&gt;0,VLOOKUP(D391,'2Рабочее время'!$A$1:$C$50,2,FALSE),VLOOKUP(D391,'2Рабочее время'!$A$1:$C$50,3,FALSE)))),IF((AND(COUNTA(L391:N391)=1,M391&gt;0)),M391*((IF(VLOOKUP(D391,'2Рабочее время'!$A$1:$C$50,2,FALSE)&gt;0,VLOOKUP(D391,'2Рабочее время'!$A$1:$C$50,2,FALSE),VLOOKUP(D391,'2Рабочее время'!$A$1:$C$50,3,FALSE)))),IF((AND(COUNTA(O391:Q391)=1,P391&gt;0)),P391*((IF(VLOOKUP(D391,'2Рабочее время'!$A$1:$C$50,2,FALSE)&gt;0,VLOOKUP(D391,'2Рабочее время'!$A$1:$C$50,2,FALSE),VLOOKUP(D391,'2Рабочее время'!$A$1:$C$50,3,FALSE)))),IF((AND(COUNTA(O391:Q391)=1,Q391&gt;0)),Q391*T391*IF(S391=0,0,IF(S391="Количество в месяц",1,IF(S391="Количество в неделю",4.285,IF(S391="Количество в день",IF(VLOOKUP(D391,'2Рабочее время'!$A$1:$C$50,2,FALSE)&gt;0,VLOOKUP(D391,'2Рабочее время'!$A$1:$C$50,2,FALSE),VLOOKUP(D391,'2Рабочее время'!$A$1:$C$50,3,FALSE)))))),0))))))</f>
        <v>0</v>
      </c>
      <c r="S391" s="91"/>
      <c r="T391" s="91"/>
      <c r="U391" s="39">
        <v>1</v>
      </c>
      <c r="V391" s="17">
        <f t="shared" si="20"/>
        <v>0</v>
      </c>
      <c r="W391" s="17">
        <f t="shared" si="19"/>
        <v>0</v>
      </c>
    </row>
    <row r="392" spans="4:23" ht="18.75" x14ac:dyDescent="0.25">
      <c r="D392" s="27"/>
      <c r="E392" s="44"/>
      <c r="F392" s="87"/>
      <c r="G392" s="83"/>
      <c r="H392" s="27"/>
      <c r="I392" s="27"/>
      <c r="J392" s="27"/>
      <c r="K392" s="17">
        <f t="shared" si="18"/>
        <v>0</v>
      </c>
      <c r="L392" s="88"/>
      <c r="M392" s="72"/>
      <c r="N392" s="72"/>
      <c r="O392" s="90"/>
      <c r="P392" s="72"/>
      <c r="Q392" s="72"/>
      <c r="R392" s="81">
        <f>IF(OR(COUNTA(L392:N392)&gt;=2,COUNTA(O392:Q392)&gt;=2),"ошибка",(IF((AND(COUNTA(L392:N392)=1,L392&gt;0)),L392*60*VLOOKUP(D392,'2Рабочее время'!$A:$L,4,FALSE)*((IF(VLOOKUP(D392,'2Рабочее время'!$A$1:$C$50,2,FALSE)&gt;0,VLOOKUP(D392,'2Рабочее время'!$A$1:$C$50,2,FALSE),VLOOKUP(D392,'2Рабочее время'!$A$1:$C$50,3,FALSE)))),IF((AND(COUNTA(L392:N392)=1,M392&gt;0)),M392*((IF(VLOOKUP(D392,'2Рабочее время'!$A$1:$C$50,2,FALSE)&gt;0,VLOOKUP(D392,'2Рабочее время'!$A$1:$C$50,2,FALSE),VLOOKUP(D392,'2Рабочее время'!$A$1:$C$50,3,FALSE)))),IF((AND(COUNTA(L392:N392)=1,N392&gt;0)),N392*T392*IF(S392=0,0,IF(S392="Количество в месяц",1,IF(S392="Количество в неделю",4.285,IF(S392="Количество в день",IF(VLOOKUP(D392,'2Рабочее время'!$A$1:$C$50,2,FALSE)&gt;0,VLOOKUP(D392,'2Рабочее время'!$A$1:$C$50,2,FALSE),VLOOKUP(D392,'2Рабочее время'!$A$1:$C$50,3,FALSE)))))),0)))+IF((AND(COUNTA(O392:Q392)=1,O392&gt;0)),O392*60*VLOOKUP(D392,'2Рабочее время'!$A:$L,4,FALSE)*((IF(VLOOKUP(D392,'2Рабочее время'!$A$1:$C$50,2,FALSE)&gt;0,VLOOKUP(D392,'2Рабочее время'!$A$1:$C$50,2,FALSE),VLOOKUP(D392,'2Рабочее время'!$A$1:$C$50,3,FALSE)))),IF((AND(COUNTA(L392:N392)=1,M392&gt;0)),M392*((IF(VLOOKUP(D392,'2Рабочее время'!$A$1:$C$50,2,FALSE)&gt;0,VLOOKUP(D392,'2Рабочее время'!$A$1:$C$50,2,FALSE),VLOOKUP(D392,'2Рабочее время'!$A$1:$C$50,3,FALSE)))),IF((AND(COUNTA(O392:Q392)=1,P392&gt;0)),P392*((IF(VLOOKUP(D392,'2Рабочее время'!$A$1:$C$50,2,FALSE)&gt;0,VLOOKUP(D392,'2Рабочее время'!$A$1:$C$50,2,FALSE),VLOOKUP(D392,'2Рабочее время'!$A$1:$C$50,3,FALSE)))),IF((AND(COUNTA(O392:Q392)=1,Q392&gt;0)),Q392*T392*IF(S392=0,0,IF(S392="Количество в месяц",1,IF(S392="Количество в неделю",4.285,IF(S392="Количество в день",IF(VLOOKUP(D392,'2Рабочее время'!$A$1:$C$50,2,FALSE)&gt;0,VLOOKUP(D392,'2Рабочее время'!$A$1:$C$50,2,FALSE),VLOOKUP(D392,'2Рабочее время'!$A$1:$C$50,3,FALSE)))))),0))))))</f>
        <v>0</v>
      </c>
      <c r="S392" s="91"/>
      <c r="T392" s="91"/>
      <c r="U392" s="39">
        <v>1</v>
      </c>
      <c r="V392" s="17">
        <f t="shared" si="20"/>
        <v>0</v>
      </c>
      <c r="W392" s="17">
        <f t="shared" si="19"/>
        <v>0</v>
      </c>
    </row>
    <row r="393" spans="4:23" ht="18.75" x14ac:dyDescent="0.25">
      <c r="D393" s="27"/>
      <c r="E393" s="44"/>
      <c r="F393" s="87"/>
      <c r="G393" s="83"/>
      <c r="H393" s="27"/>
      <c r="I393" s="27"/>
      <c r="J393" s="27"/>
      <c r="K393" s="17">
        <f t="shared" si="18"/>
        <v>0</v>
      </c>
      <c r="L393" s="88"/>
      <c r="M393" s="72"/>
      <c r="N393" s="72"/>
      <c r="O393" s="90"/>
      <c r="P393" s="72"/>
      <c r="Q393" s="72"/>
      <c r="R393" s="81">
        <f>IF(OR(COUNTA(L393:N393)&gt;=2,COUNTA(O393:Q393)&gt;=2),"ошибка",(IF((AND(COUNTA(L393:N393)=1,L393&gt;0)),L393*60*VLOOKUP(D393,'2Рабочее время'!$A:$L,4,FALSE)*((IF(VLOOKUP(D393,'2Рабочее время'!$A$1:$C$50,2,FALSE)&gt;0,VLOOKUP(D393,'2Рабочее время'!$A$1:$C$50,2,FALSE),VLOOKUP(D393,'2Рабочее время'!$A$1:$C$50,3,FALSE)))),IF((AND(COUNTA(L393:N393)=1,M393&gt;0)),M393*((IF(VLOOKUP(D393,'2Рабочее время'!$A$1:$C$50,2,FALSE)&gt;0,VLOOKUP(D393,'2Рабочее время'!$A$1:$C$50,2,FALSE),VLOOKUP(D393,'2Рабочее время'!$A$1:$C$50,3,FALSE)))),IF((AND(COUNTA(L393:N393)=1,N393&gt;0)),N393*T393*IF(S393=0,0,IF(S393="Количество в месяц",1,IF(S393="Количество в неделю",4.285,IF(S393="Количество в день",IF(VLOOKUP(D393,'2Рабочее время'!$A$1:$C$50,2,FALSE)&gt;0,VLOOKUP(D393,'2Рабочее время'!$A$1:$C$50,2,FALSE),VLOOKUP(D393,'2Рабочее время'!$A$1:$C$50,3,FALSE)))))),0)))+IF((AND(COUNTA(O393:Q393)=1,O393&gt;0)),O393*60*VLOOKUP(D393,'2Рабочее время'!$A:$L,4,FALSE)*((IF(VLOOKUP(D393,'2Рабочее время'!$A$1:$C$50,2,FALSE)&gt;0,VLOOKUP(D393,'2Рабочее время'!$A$1:$C$50,2,FALSE),VLOOKUP(D393,'2Рабочее время'!$A$1:$C$50,3,FALSE)))),IF((AND(COUNTA(L393:N393)=1,M393&gt;0)),M393*((IF(VLOOKUP(D393,'2Рабочее время'!$A$1:$C$50,2,FALSE)&gt;0,VLOOKUP(D393,'2Рабочее время'!$A$1:$C$50,2,FALSE),VLOOKUP(D393,'2Рабочее время'!$A$1:$C$50,3,FALSE)))),IF((AND(COUNTA(O393:Q393)=1,P393&gt;0)),P393*((IF(VLOOKUP(D393,'2Рабочее время'!$A$1:$C$50,2,FALSE)&gt;0,VLOOKUP(D393,'2Рабочее время'!$A$1:$C$50,2,FALSE),VLOOKUP(D393,'2Рабочее время'!$A$1:$C$50,3,FALSE)))),IF((AND(COUNTA(O393:Q393)=1,Q393&gt;0)),Q393*T393*IF(S393=0,0,IF(S393="Количество в месяц",1,IF(S393="Количество в неделю",4.285,IF(S393="Количество в день",IF(VLOOKUP(D393,'2Рабочее время'!$A$1:$C$50,2,FALSE)&gt;0,VLOOKUP(D393,'2Рабочее время'!$A$1:$C$50,2,FALSE),VLOOKUP(D393,'2Рабочее время'!$A$1:$C$50,3,FALSE)))))),0))))))</f>
        <v>0</v>
      </c>
      <c r="S393" s="91"/>
      <c r="T393" s="91"/>
      <c r="U393" s="39">
        <v>1</v>
      </c>
      <c r="V393" s="17">
        <f t="shared" si="20"/>
        <v>0</v>
      </c>
      <c r="W393" s="17">
        <f t="shared" si="19"/>
        <v>0</v>
      </c>
    </row>
    <row r="394" spans="4:23" ht="18.75" x14ac:dyDescent="0.25">
      <c r="D394" s="27"/>
      <c r="E394" s="44"/>
      <c r="F394" s="87"/>
      <c r="G394" s="83"/>
      <c r="H394" s="27"/>
      <c r="I394" s="27"/>
      <c r="J394" s="27"/>
      <c r="K394" s="17">
        <f t="shared" si="18"/>
        <v>0</v>
      </c>
      <c r="L394" s="88"/>
      <c r="M394" s="72"/>
      <c r="N394" s="72"/>
      <c r="O394" s="90"/>
      <c r="P394" s="72"/>
      <c r="Q394" s="72"/>
      <c r="R394" s="81">
        <f>IF(OR(COUNTA(L394:N394)&gt;=2,COUNTA(O394:Q394)&gt;=2),"ошибка",(IF((AND(COUNTA(L394:N394)=1,L394&gt;0)),L394*60*VLOOKUP(D394,'2Рабочее время'!$A:$L,4,FALSE)*((IF(VLOOKUP(D394,'2Рабочее время'!$A$1:$C$50,2,FALSE)&gt;0,VLOOKUP(D394,'2Рабочее время'!$A$1:$C$50,2,FALSE),VLOOKUP(D394,'2Рабочее время'!$A$1:$C$50,3,FALSE)))),IF((AND(COUNTA(L394:N394)=1,M394&gt;0)),M394*((IF(VLOOKUP(D394,'2Рабочее время'!$A$1:$C$50,2,FALSE)&gt;0,VLOOKUP(D394,'2Рабочее время'!$A$1:$C$50,2,FALSE),VLOOKUP(D394,'2Рабочее время'!$A$1:$C$50,3,FALSE)))),IF((AND(COUNTA(L394:N394)=1,N394&gt;0)),N394*T394*IF(S394=0,0,IF(S394="Количество в месяц",1,IF(S394="Количество в неделю",4.285,IF(S394="Количество в день",IF(VLOOKUP(D394,'2Рабочее время'!$A$1:$C$50,2,FALSE)&gt;0,VLOOKUP(D394,'2Рабочее время'!$A$1:$C$50,2,FALSE),VLOOKUP(D394,'2Рабочее время'!$A$1:$C$50,3,FALSE)))))),0)))+IF((AND(COUNTA(O394:Q394)=1,O394&gt;0)),O394*60*VLOOKUP(D394,'2Рабочее время'!$A:$L,4,FALSE)*((IF(VLOOKUP(D394,'2Рабочее время'!$A$1:$C$50,2,FALSE)&gt;0,VLOOKUP(D394,'2Рабочее время'!$A$1:$C$50,2,FALSE),VLOOKUP(D394,'2Рабочее время'!$A$1:$C$50,3,FALSE)))),IF((AND(COUNTA(L394:N394)=1,M394&gt;0)),M394*((IF(VLOOKUP(D394,'2Рабочее время'!$A$1:$C$50,2,FALSE)&gt;0,VLOOKUP(D394,'2Рабочее время'!$A$1:$C$50,2,FALSE),VLOOKUP(D394,'2Рабочее время'!$A$1:$C$50,3,FALSE)))),IF((AND(COUNTA(O394:Q394)=1,P394&gt;0)),P394*((IF(VLOOKUP(D394,'2Рабочее время'!$A$1:$C$50,2,FALSE)&gt;0,VLOOKUP(D394,'2Рабочее время'!$A$1:$C$50,2,FALSE),VLOOKUP(D394,'2Рабочее время'!$A$1:$C$50,3,FALSE)))),IF((AND(COUNTA(O394:Q394)=1,Q394&gt;0)),Q394*T394*IF(S394=0,0,IF(S394="Количество в месяц",1,IF(S394="Количество в неделю",4.285,IF(S394="Количество в день",IF(VLOOKUP(D394,'2Рабочее время'!$A$1:$C$50,2,FALSE)&gt;0,VLOOKUP(D394,'2Рабочее время'!$A$1:$C$50,2,FALSE),VLOOKUP(D394,'2Рабочее время'!$A$1:$C$50,3,FALSE)))))),0))))))</f>
        <v>0</v>
      </c>
      <c r="S394" s="91"/>
      <c r="T394" s="91"/>
      <c r="U394" s="39">
        <v>1</v>
      </c>
      <c r="V394" s="17">
        <f t="shared" si="20"/>
        <v>0</v>
      </c>
      <c r="W394" s="17">
        <f t="shared" si="19"/>
        <v>0</v>
      </c>
    </row>
    <row r="395" spans="4:23" ht="18.75" x14ac:dyDescent="0.25">
      <c r="D395" s="27"/>
      <c r="E395" s="44"/>
      <c r="F395" s="87"/>
      <c r="G395" s="83"/>
      <c r="H395" s="27"/>
      <c r="I395" s="27"/>
      <c r="J395" s="27"/>
      <c r="K395" s="17">
        <f t="shared" si="18"/>
        <v>0</v>
      </c>
      <c r="L395" s="88"/>
      <c r="M395" s="72"/>
      <c r="N395" s="72"/>
      <c r="O395" s="90"/>
      <c r="P395" s="72"/>
      <c r="Q395" s="72"/>
      <c r="R395" s="81">
        <f>IF(OR(COUNTA(L395:N395)&gt;=2,COUNTA(O395:Q395)&gt;=2),"ошибка",(IF((AND(COUNTA(L395:N395)=1,L395&gt;0)),L395*60*VLOOKUP(D395,'2Рабочее время'!$A:$L,4,FALSE)*((IF(VLOOKUP(D395,'2Рабочее время'!$A$1:$C$50,2,FALSE)&gt;0,VLOOKUP(D395,'2Рабочее время'!$A$1:$C$50,2,FALSE),VLOOKUP(D395,'2Рабочее время'!$A$1:$C$50,3,FALSE)))),IF((AND(COUNTA(L395:N395)=1,M395&gt;0)),M395*((IF(VLOOKUP(D395,'2Рабочее время'!$A$1:$C$50,2,FALSE)&gt;0,VLOOKUP(D395,'2Рабочее время'!$A$1:$C$50,2,FALSE),VLOOKUP(D395,'2Рабочее время'!$A$1:$C$50,3,FALSE)))),IF((AND(COUNTA(L395:N395)=1,N395&gt;0)),N395*T395*IF(S395=0,0,IF(S395="Количество в месяц",1,IF(S395="Количество в неделю",4.285,IF(S395="Количество в день",IF(VLOOKUP(D395,'2Рабочее время'!$A$1:$C$50,2,FALSE)&gt;0,VLOOKUP(D395,'2Рабочее время'!$A$1:$C$50,2,FALSE),VLOOKUP(D395,'2Рабочее время'!$A$1:$C$50,3,FALSE)))))),0)))+IF((AND(COUNTA(O395:Q395)=1,O395&gt;0)),O395*60*VLOOKUP(D395,'2Рабочее время'!$A:$L,4,FALSE)*((IF(VLOOKUP(D395,'2Рабочее время'!$A$1:$C$50,2,FALSE)&gt;0,VLOOKUP(D395,'2Рабочее время'!$A$1:$C$50,2,FALSE),VLOOKUP(D395,'2Рабочее время'!$A$1:$C$50,3,FALSE)))),IF((AND(COUNTA(L395:N395)=1,M395&gt;0)),M395*((IF(VLOOKUP(D395,'2Рабочее время'!$A$1:$C$50,2,FALSE)&gt;0,VLOOKUP(D395,'2Рабочее время'!$A$1:$C$50,2,FALSE),VLOOKUP(D395,'2Рабочее время'!$A$1:$C$50,3,FALSE)))),IF((AND(COUNTA(O395:Q395)=1,P395&gt;0)),P395*((IF(VLOOKUP(D395,'2Рабочее время'!$A$1:$C$50,2,FALSE)&gt;0,VLOOKUP(D395,'2Рабочее время'!$A$1:$C$50,2,FALSE),VLOOKUP(D395,'2Рабочее время'!$A$1:$C$50,3,FALSE)))),IF((AND(COUNTA(O395:Q395)=1,Q395&gt;0)),Q395*T395*IF(S395=0,0,IF(S395="Количество в месяц",1,IF(S395="Количество в неделю",4.285,IF(S395="Количество в день",IF(VLOOKUP(D395,'2Рабочее время'!$A$1:$C$50,2,FALSE)&gt;0,VLOOKUP(D395,'2Рабочее время'!$A$1:$C$50,2,FALSE),VLOOKUP(D395,'2Рабочее время'!$A$1:$C$50,3,FALSE)))))),0))))))</f>
        <v>0</v>
      </c>
      <c r="S395" s="91"/>
      <c r="T395" s="91"/>
      <c r="U395" s="39">
        <v>1</v>
      </c>
      <c r="V395" s="17">
        <f t="shared" si="20"/>
        <v>0</v>
      </c>
      <c r="W395" s="17">
        <f t="shared" si="19"/>
        <v>0</v>
      </c>
    </row>
    <row r="396" spans="4:23" ht="18.75" x14ac:dyDescent="0.25">
      <c r="D396" s="27"/>
      <c r="E396" s="44"/>
      <c r="F396" s="87"/>
      <c r="G396" s="83"/>
      <c r="H396" s="27"/>
      <c r="I396" s="27"/>
      <c r="J396" s="27"/>
      <c r="K396" s="17">
        <f t="shared" si="18"/>
        <v>0</v>
      </c>
      <c r="L396" s="88"/>
      <c r="M396" s="72"/>
      <c r="N396" s="72"/>
      <c r="O396" s="90"/>
      <c r="P396" s="72"/>
      <c r="Q396" s="72"/>
      <c r="R396" s="81">
        <f>IF(OR(COUNTA(L396:N396)&gt;=2,COUNTA(O396:Q396)&gt;=2),"ошибка",(IF((AND(COUNTA(L396:N396)=1,L396&gt;0)),L396*60*VLOOKUP(D396,'2Рабочее время'!$A:$L,4,FALSE)*((IF(VLOOKUP(D396,'2Рабочее время'!$A$1:$C$50,2,FALSE)&gt;0,VLOOKUP(D396,'2Рабочее время'!$A$1:$C$50,2,FALSE),VLOOKUP(D396,'2Рабочее время'!$A$1:$C$50,3,FALSE)))),IF((AND(COUNTA(L396:N396)=1,M396&gt;0)),M396*((IF(VLOOKUP(D396,'2Рабочее время'!$A$1:$C$50,2,FALSE)&gt;0,VLOOKUP(D396,'2Рабочее время'!$A$1:$C$50,2,FALSE),VLOOKUP(D396,'2Рабочее время'!$A$1:$C$50,3,FALSE)))),IF((AND(COUNTA(L396:N396)=1,N396&gt;0)),N396*T396*IF(S396=0,0,IF(S396="Количество в месяц",1,IF(S396="Количество в неделю",4.285,IF(S396="Количество в день",IF(VLOOKUP(D396,'2Рабочее время'!$A$1:$C$50,2,FALSE)&gt;0,VLOOKUP(D396,'2Рабочее время'!$A$1:$C$50,2,FALSE),VLOOKUP(D396,'2Рабочее время'!$A$1:$C$50,3,FALSE)))))),0)))+IF((AND(COUNTA(O396:Q396)=1,O396&gt;0)),O396*60*VLOOKUP(D396,'2Рабочее время'!$A:$L,4,FALSE)*((IF(VLOOKUP(D396,'2Рабочее время'!$A$1:$C$50,2,FALSE)&gt;0,VLOOKUP(D396,'2Рабочее время'!$A$1:$C$50,2,FALSE),VLOOKUP(D396,'2Рабочее время'!$A$1:$C$50,3,FALSE)))),IF((AND(COUNTA(L396:N396)=1,M396&gt;0)),M396*((IF(VLOOKUP(D396,'2Рабочее время'!$A$1:$C$50,2,FALSE)&gt;0,VLOOKUP(D396,'2Рабочее время'!$A$1:$C$50,2,FALSE),VLOOKUP(D396,'2Рабочее время'!$A$1:$C$50,3,FALSE)))),IF((AND(COUNTA(O396:Q396)=1,P396&gt;0)),P396*((IF(VLOOKUP(D396,'2Рабочее время'!$A$1:$C$50,2,FALSE)&gt;0,VLOOKUP(D396,'2Рабочее время'!$A$1:$C$50,2,FALSE),VLOOKUP(D396,'2Рабочее время'!$A$1:$C$50,3,FALSE)))),IF((AND(COUNTA(O396:Q396)=1,Q396&gt;0)),Q396*T396*IF(S396=0,0,IF(S396="Количество в месяц",1,IF(S396="Количество в неделю",4.285,IF(S396="Количество в день",IF(VLOOKUP(D396,'2Рабочее время'!$A$1:$C$50,2,FALSE)&gt;0,VLOOKUP(D396,'2Рабочее время'!$A$1:$C$50,2,FALSE),VLOOKUP(D396,'2Рабочее время'!$A$1:$C$50,3,FALSE)))))),0))))))</f>
        <v>0</v>
      </c>
      <c r="S396" s="91"/>
      <c r="T396" s="91"/>
      <c r="U396" s="39">
        <v>1</v>
      </c>
      <c r="V396" s="17">
        <f t="shared" si="20"/>
        <v>0</v>
      </c>
      <c r="W396" s="17">
        <f t="shared" si="19"/>
        <v>0</v>
      </c>
    </row>
    <row r="397" spans="4:23" ht="18.75" x14ac:dyDescent="0.25">
      <c r="D397" s="27"/>
      <c r="E397" s="44"/>
      <c r="F397" s="87"/>
      <c r="G397" s="83"/>
      <c r="H397" s="27"/>
      <c r="I397" s="27"/>
      <c r="J397" s="27"/>
      <c r="K397" s="17">
        <f t="shared" si="18"/>
        <v>0</v>
      </c>
      <c r="L397" s="88"/>
      <c r="M397" s="72"/>
      <c r="N397" s="72"/>
      <c r="O397" s="90"/>
      <c r="P397" s="72"/>
      <c r="Q397" s="72"/>
      <c r="R397" s="81">
        <f>IF(OR(COUNTA(L397:N397)&gt;=2,COUNTA(O397:Q397)&gt;=2),"ошибка",(IF((AND(COUNTA(L397:N397)=1,L397&gt;0)),L397*60*VLOOKUP(D397,'2Рабочее время'!$A:$L,4,FALSE)*((IF(VLOOKUP(D397,'2Рабочее время'!$A$1:$C$50,2,FALSE)&gt;0,VLOOKUP(D397,'2Рабочее время'!$A$1:$C$50,2,FALSE),VLOOKUP(D397,'2Рабочее время'!$A$1:$C$50,3,FALSE)))),IF((AND(COUNTA(L397:N397)=1,M397&gt;0)),M397*((IF(VLOOKUP(D397,'2Рабочее время'!$A$1:$C$50,2,FALSE)&gt;0,VLOOKUP(D397,'2Рабочее время'!$A$1:$C$50,2,FALSE),VLOOKUP(D397,'2Рабочее время'!$A$1:$C$50,3,FALSE)))),IF((AND(COUNTA(L397:N397)=1,N397&gt;0)),N397*T397*IF(S397=0,0,IF(S397="Количество в месяц",1,IF(S397="Количество в неделю",4.285,IF(S397="Количество в день",IF(VLOOKUP(D397,'2Рабочее время'!$A$1:$C$50,2,FALSE)&gt;0,VLOOKUP(D397,'2Рабочее время'!$A$1:$C$50,2,FALSE),VLOOKUP(D397,'2Рабочее время'!$A$1:$C$50,3,FALSE)))))),0)))+IF((AND(COUNTA(O397:Q397)=1,O397&gt;0)),O397*60*VLOOKUP(D397,'2Рабочее время'!$A:$L,4,FALSE)*((IF(VLOOKUP(D397,'2Рабочее время'!$A$1:$C$50,2,FALSE)&gt;0,VLOOKUP(D397,'2Рабочее время'!$A$1:$C$50,2,FALSE),VLOOKUP(D397,'2Рабочее время'!$A$1:$C$50,3,FALSE)))),IF((AND(COUNTA(L397:N397)=1,M397&gt;0)),M397*((IF(VLOOKUP(D397,'2Рабочее время'!$A$1:$C$50,2,FALSE)&gt;0,VLOOKUP(D397,'2Рабочее время'!$A$1:$C$50,2,FALSE),VLOOKUP(D397,'2Рабочее время'!$A$1:$C$50,3,FALSE)))),IF((AND(COUNTA(O397:Q397)=1,P397&gt;0)),P397*((IF(VLOOKUP(D397,'2Рабочее время'!$A$1:$C$50,2,FALSE)&gt;0,VLOOKUP(D397,'2Рабочее время'!$A$1:$C$50,2,FALSE),VLOOKUP(D397,'2Рабочее время'!$A$1:$C$50,3,FALSE)))),IF((AND(COUNTA(O397:Q397)=1,Q397&gt;0)),Q397*T397*IF(S397=0,0,IF(S397="Количество в месяц",1,IF(S397="Количество в неделю",4.285,IF(S397="Количество в день",IF(VLOOKUP(D397,'2Рабочее время'!$A$1:$C$50,2,FALSE)&gt;0,VLOOKUP(D397,'2Рабочее время'!$A$1:$C$50,2,FALSE),VLOOKUP(D397,'2Рабочее время'!$A$1:$C$50,3,FALSE)))))),0))))))</f>
        <v>0</v>
      </c>
      <c r="S397" s="91"/>
      <c r="T397" s="91"/>
      <c r="U397" s="39">
        <v>1</v>
      </c>
      <c r="V397" s="17">
        <f t="shared" si="20"/>
        <v>0</v>
      </c>
      <c r="W397" s="17">
        <f t="shared" si="19"/>
        <v>0</v>
      </c>
    </row>
    <row r="398" spans="4:23" ht="18.75" x14ac:dyDescent="0.25">
      <c r="D398" s="27"/>
      <c r="E398" s="44"/>
      <c r="F398" s="87"/>
      <c r="G398" s="83"/>
      <c r="H398" s="27"/>
      <c r="I398" s="27"/>
      <c r="J398" s="27"/>
      <c r="K398" s="17">
        <f t="shared" si="18"/>
        <v>0</v>
      </c>
      <c r="L398" s="88"/>
      <c r="M398" s="72"/>
      <c r="N398" s="72"/>
      <c r="O398" s="90"/>
      <c r="P398" s="72"/>
      <c r="Q398" s="72"/>
      <c r="R398" s="81">
        <f>IF(OR(COUNTA(L398:N398)&gt;=2,COUNTA(O398:Q398)&gt;=2),"ошибка",(IF((AND(COUNTA(L398:N398)=1,L398&gt;0)),L398*60*VLOOKUP(D398,'2Рабочее время'!$A:$L,4,FALSE)*((IF(VLOOKUP(D398,'2Рабочее время'!$A$1:$C$50,2,FALSE)&gt;0,VLOOKUP(D398,'2Рабочее время'!$A$1:$C$50,2,FALSE),VLOOKUP(D398,'2Рабочее время'!$A$1:$C$50,3,FALSE)))),IF((AND(COUNTA(L398:N398)=1,M398&gt;0)),M398*((IF(VLOOKUP(D398,'2Рабочее время'!$A$1:$C$50,2,FALSE)&gt;0,VLOOKUP(D398,'2Рабочее время'!$A$1:$C$50,2,FALSE),VLOOKUP(D398,'2Рабочее время'!$A$1:$C$50,3,FALSE)))),IF((AND(COUNTA(L398:N398)=1,N398&gt;0)),N398*T398*IF(S398=0,0,IF(S398="Количество в месяц",1,IF(S398="Количество в неделю",4.285,IF(S398="Количество в день",IF(VLOOKUP(D398,'2Рабочее время'!$A$1:$C$50,2,FALSE)&gt;0,VLOOKUP(D398,'2Рабочее время'!$A$1:$C$50,2,FALSE),VLOOKUP(D398,'2Рабочее время'!$A$1:$C$50,3,FALSE)))))),0)))+IF((AND(COUNTA(O398:Q398)=1,O398&gt;0)),O398*60*VLOOKUP(D398,'2Рабочее время'!$A:$L,4,FALSE)*((IF(VLOOKUP(D398,'2Рабочее время'!$A$1:$C$50,2,FALSE)&gt;0,VLOOKUP(D398,'2Рабочее время'!$A$1:$C$50,2,FALSE),VLOOKUP(D398,'2Рабочее время'!$A$1:$C$50,3,FALSE)))),IF((AND(COUNTA(L398:N398)=1,M398&gt;0)),M398*((IF(VLOOKUP(D398,'2Рабочее время'!$A$1:$C$50,2,FALSE)&gt;0,VLOOKUP(D398,'2Рабочее время'!$A$1:$C$50,2,FALSE),VLOOKUP(D398,'2Рабочее время'!$A$1:$C$50,3,FALSE)))),IF((AND(COUNTA(O398:Q398)=1,P398&gt;0)),P398*((IF(VLOOKUP(D398,'2Рабочее время'!$A$1:$C$50,2,FALSE)&gt;0,VLOOKUP(D398,'2Рабочее время'!$A$1:$C$50,2,FALSE),VLOOKUP(D398,'2Рабочее время'!$A$1:$C$50,3,FALSE)))),IF((AND(COUNTA(O398:Q398)=1,Q398&gt;0)),Q398*T398*IF(S398=0,0,IF(S398="Количество в месяц",1,IF(S398="Количество в неделю",4.285,IF(S398="Количество в день",IF(VLOOKUP(D398,'2Рабочее время'!$A$1:$C$50,2,FALSE)&gt;0,VLOOKUP(D398,'2Рабочее время'!$A$1:$C$50,2,FALSE),VLOOKUP(D398,'2Рабочее время'!$A$1:$C$50,3,FALSE)))))),0))))))</f>
        <v>0</v>
      </c>
      <c r="S398" s="91"/>
      <c r="T398" s="91"/>
      <c r="U398" s="39">
        <v>1</v>
      </c>
      <c r="V398" s="17">
        <f t="shared" si="20"/>
        <v>0</v>
      </c>
      <c r="W398" s="17">
        <f t="shared" si="19"/>
        <v>0</v>
      </c>
    </row>
    <row r="399" spans="4:23" ht="18.75" x14ac:dyDescent="0.25">
      <c r="D399" s="27"/>
      <c r="E399" s="44"/>
      <c r="F399" s="87"/>
      <c r="G399" s="83"/>
      <c r="H399" s="27"/>
      <c r="I399" s="27"/>
      <c r="J399" s="27"/>
      <c r="K399" s="17">
        <f t="shared" si="18"/>
        <v>0</v>
      </c>
      <c r="L399" s="88"/>
      <c r="M399" s="72"/>
      <c r="N399" s="72"/>
      <c r="O399" s="90"/>
      <c r="P399" s="72"/>
      <c r="Q399" s="72"/>
      <c r="R399" s="81">
        <f>IF(OR(COUNTA(L399:N399)&gt;=2,COUNTA(O399:Q399)&gt;=2),"ошибка",(IF((AND(COUNTA(L399:N399)=1,L399&gt;0)),L399*60*VLOOKUP(D399,'2Рабочее время'!$A:$L,4,FALSE)*((IF(VLOOKUP(D399,'2Рабочее время'!$A$1:$C$50,2,FALSE)&gt;0,VLOOKUP(D399,'2Рабочее время'!$A$1:$C$50,2,FALSE),VLOOKUP(D399,'2Рабочее время'!$A$1:$C$50,3,FALSE)))),IF((AND(COUNTA(L399:N399)=1,M399&gt;0)),M399*((IF(VLOOKUP(D399,'2Рабочее время'!$A$1:$C$50,2,FALSE)&gt;0,VLOOKUP(D399,'2Рабочее время'!$A$1:$C$50,2,FALSE),VLOOKUP(D399,'2Рабочее время'!$A$1:$C$50,3,FALSE)))),IF((AND(COUNTA(L399:N399)=1,N399&gt;0)),N399*T399*IF(S399=0,0,IF(S399="Количество в месяц",1,IF(S399="Количество в неделю",4.285,IF(S399="Количество в день",IF(VLOOKUP(D399,'2Рабочее время'!$A$1:$C$50,2,FALSE)&gt;0,VLOOKUP(D399,'2Рабочее время'!$A$1:$C$50,2,FALSE),VLOOKUP(D399,'2Рабочее время'!$A$1:$C$50,3,FALSE)))))),0)))+IF((AND(COUNTA(O399:Q399)=1,O399&gt;0)),O399*60*VLOOKUP(D399,'2Рабочее время'!$A:$L,4,FALSE)*((IF(VLOOKUP(D399,'2Рабочее время'!$A$1:$C$50,2,FALSE)&gt;0,VLOOKUP(D399,'2Рабочее время'!$A$1:$C$50,2,FALSE),VLOOKUP(D399,'2Рабочее время'!$A$1:$C$50,3,FALSE)))),IF((AND(COUNTA(L399:N399)=1,M399&gt;0)),M399*((IF(VLOOKUP(D399,'2Рабочее время'!$A$1:$C$50,2,FALSE)&gt;0,VLOOKUP(D399,'2Рабочее время'!$A$1:$C$50,2,FALSE),VLOOKUP(D399,'2Рабочее время'!$A$1:$C$50,3,FALSE)))),IF((AND(COUNTA(O399:Q399)=1,P399&gt;0)),P399*((IF(VLOOKUP(D399,'2Рабочее время'!$A$1:$C$50,2,FALSE)&gt;0,VLOOKUP(D399,'2Рабочее время'!$A$1:$C$50,2,FALSE),VLOOKUP(D399,'2Рабочее время'!$A$1:$C$50,3,FALSE)))),IF((AND(COUNTA(O399:Q399)=1,Q399&gt;0)),Q399*T399*IF(S399=0,0,IF(S399="Количество в месяц",1,IF(S399="Количество в неделю",4.285,IF(S399="Количество в день",IF(VLOOKUP(D399,'2Рабочее время'!$A$1:$C$50,2,FALSE)&gt;0,VLOOKUP(D399,'2Рабочее время'!$A$1:$C$50,2,FALSE),VLOOKUP(D399,'2Рабочее время'!$A$1:$C$50,3,FALSE)))))),0))))))</f>
        <v>0</v>
      </c>
      <c r="S399" s="91"/>
      <c r="T399" s="91"/>
      <c r="U399" s="39">
        <v>1</v>
      </c>
      <c r="V399" s="17">
        <f t="shared" si="20"/>
        <v>0</v>
      </c>
      <c r="W399" s="17">
        <f t="shared" si="19"/>
        <v>0</v>
      </c>
    </row>
    <row r="400" spans="4:23" ht="18.75" x14ac:dyDescent="0.25">
      <c r="D400" s="27"/>
      <c r="E400" s="44"/>
      <c r="F400" s="87"/>
      <c r="G400" s="83"/>
      <c r="H400" s="27"/>
      <c r="I400" s="27"/>
      <c r="J400" s="27"/>
      <c r="K400" s="17">
        <f t="shared" si="18"/>
        <v>0</v>
      </c>
      <c r="L400" s="88"/>
      <c r="M400" s="72"/>
      <c r="N400" s="72"/>
      <c r="O400" s="90"/>
      <c r="P400" s="72"/>
      <c r="Q400" s="72"/>
      <c r="R400" s="81">
        <f>IF(OR(COUNTA(L400:N400)&gt;=2,COUNTA(O400:Q400)&gt;=2),"ошибка",(IF((AND(COUNTA(L400:N400)=1,L400&gt;0)),L400*60*VLOOKUP(D400,'2Рабочее время'!$A:$L,4,FALSE)*((IF(VLOOKUP(D400,'2Рабочее время'!$A$1:$C$50,2,FALSE)&gt;0,VLOOKUP(D400,'2Рабочее время'!$A$1:$C$50,2,FALSE),VLOOKUP(D400,'2Рабочее время'!$A$1:$C$50,3,FALSE)))),IF((AND(COUNTA(L400:N400)=1,M400&gt;0)),M400*((IF(VLOOKUP(D400,'2Рабочее время'!$A$1:$C$50,2,FALSE)&gt;0,VLOOKUP(D400,'2Рабочее время'!$A$1:$C$50,2,FALSE),VLOOKUP(D400,'2Рабочее время'!$A$1:$C$50,3,FALSE)))),IF((AND(COUNTA(L400:N400)=1,N400&gt;0)),N400*T400*IF(S400=0,0,IF(S400="Количество в месяц",1,IF(S400="Количество в неделю",4.285,IF(S400="Количество в день",IF(VLOOKUP(D400,'2Рабочее время'!$A$1:$C$50,2,FALSE)&gt;0,VLOOKUP(D400,'2Рабочее время'!$A$1:$C$50,2,FALSE),VLOOKUP(D400,'2Рабочее время'!$A$1:$C$50,3,FALSE)))))),0)))+IF((AND(COUNTA(O400:Q400)=1,O400&gt;0)),O400*60*VLOOKUP(D400,'2Рабочее время'!$A:$L,4,FALSE)*((IF(VLOOKUP(D400,'2Рабочее время'!$A$1:$C$50,2,FALSE)&gt;0,VLOOKUP(D400,'2Рабочее время'!$A$1:$C$50,2,FALSE),VLOOKUP(D400,'2Рабочее время'!$A$1:$C$50,3,FALSE)))),IF((AND(COUNTA(L400:N400)=1,M400&gt;0)),M400*((IF(VLOOKUP(D400,'2Рабочее время'!$A$1:$C$50,2,FALSE)&gt;0,VLOOKUP(D400,'2Рабочее время'!$A$1:$C$50,2,FALSE),VLOOKUP(D400,'2Рабочее время'!$A$1:$C$50,3,FALSE)))),IF((AND(COUNTA(O400:Q400)=1,P400&gt;0)),P400*((IF(VLOOKUP(D400,'2Рабочее время'!$A$1:$C$50,2,FALSE)&gt;0,VLOOKUP(D400,'2Рабочее время'!$A$1:$C$50,2,FALSE),VLOOKUP(D400,'2Рабочее время'!$A$1:$C$50,3,FALSE)))),IF((AND(COUNTA(O400:Q400)=1,Q400&gt;0)),Q400*T400*IF(S400=0,0,IF(S400="Количество в месяц",1,IF(S400="Количество в неделю",4.285,IF(S400="Количество в день",IF(VLOOKUP(D400,'2Рабочее время'!$A$1:$C$50,2,FALSE)&gt;0,VLOOKUP(D400,'2Рабочее время'!$A$1:$C$50,2,FALSE),VLOOKUP(D400,'2Рабочее время'!$A$1:$C$50,3,FALSE)))))),0))))))</f>
        <v>0</v>
      </c>
      <c r="S400" s="91"/>
      <c r="T400" s="91"/>
      <c r="U400" s="39">
        <v>1</v>
      </c>
      <c r="V400" s="17">
        <f t="shared" si="20"/>
        <v>0</v>
      </c>
      <c r="W400" s="17">
        <f t="shared" si="19"/>
        <v>0</v>
      </c>
    </row>
    <row r="401" spans="4:23" ht="18.75" x14ac:dyDescent="0.25">
      <c r="D401" s="27"/>
      <c r="E401" s="44"/>
      <c r="F401" s="87"/>
      <c r="G401" s="83"/>
      <c r="H401" s="27"/>
      <c r="I401" s="27"/>
      <c r="J401" s="27"/>
      <c r="K401" s="17">
        <f t="shared" ref="K401:K464" si="21">(3*I401+2*J401)/5*IF(E401=0,1,E401)</f>
        <v>0</v>
      </c>
      <c r="L401" s="88"/>
      <c r="M401" s="72"/>
      <c r="N401" s="72"/>
      <c r="O401" s="90"/>
      <c r="P401" s="72"/>
      <c r="Q401" s="72"/>
      <c r="R401" s="81">
        <f>IF(OR(COUNTA(L401:N401)&gt;=2,COUNTA(O401:Q401)&gt;=2),"ошибка",(IF((AND(COUNTA(L401:N401)=1,L401&gt;0)),L401*60*VLOOKUP(D401,'2Рабочее время'!$A:$L,4,FALSE)*((IF(VLOOKUP(D401,'2Рабочее время'!$A$1:$C$50,2,FALSE)&gt;0,VLOOKUP(D401,'2Рабочее время'!$A$1:$C$50,2,FALSE),VLOOKUP(D401,'2Рабочее время'!$A$1:$C$50,3,FALSE)))),IF((AND(COUNTA(L401:N401)=1,M401&gt;0)),M401*((IF(VLOOKUP(D401,'2Рабочее время'!$A$1:$C$50,2,FALSE)&gt;0,VLOOKUP(D401,'2Рабочее время'!$A$1:$C$50,2,FALSE),VLOOKUP(D401,'2Рабочее время'!$A$1:$C$50,3,FALSE)))),IF((AND(COUNTA(L401:N401)=1,N401&gt;0)),N401*T401*IF(S401=0,0,IF(S401="Количество в месяц",1,IF(S401="Количество в неделю",4.285,IF(S401="Количество в день",IF(VLOOKUP(D401,'2Рабочее время'!$A$1:$C$50,2,FALSE)&gt;0,VLOOKUP(D401,'2Рабочее время'!$A$1:$C$50,2,FALSE),VLOOKUP(D401,'2Рабочее время'!$A$1:$C$50,3,FALSE)))))),0)))+IF((AND(COUNTA(O401:Q401)=1,O401&gt;0)),O401*60*VLOOKUP(D401,'2Рабочее время'!$A:$L,4,FALSE)*((IF(VLOOKUP(D401,'2Рабочее время'!$A$1:$C$50,2,FALSE)&gt;0,VLOOKUP(D401,'2Рабочее время'!$A$1:$C$50,2,FALSE),VLOOKUP(D401,'2Рабочее время'!$A$1:$C$50,3,FALSE)))),IF((AND(COUNTA(L401:N401)=1,M401&gt;0)),M401*((IF(VLOOKUP(D401,'2Рабочее время'!$A$1:$C$50,2,FALSE)&gt;0,VLOOKUP(D401,'2Рабочее время'!$A$1:$C$50,2,FALSE),VLOOKUP(D401,'2Рабочее время'!$A$1:$C$50,3,FALSE)))),IF((AND(COUNTA(O401:Q401)=1,P401&gt;0)),P401*((IF(VLOOKUP(D401,'2Рабочее время'!$A$1:$C$50,2,FALSE)&gt;0,VLOOKUP(D401,'2Рабочее время'!$A$1:$C$50,2,FALSE),VLOOKUP(D401,'2Рабочее время'!$A$1:$C$50,3,FALSE)))),IF((AND(COUNTA(O401:Q401)=1,Q401&gt;0)),Q401*T401*IF(S401=0,0,IF(S401="Количество в месяц",1,IF(S401="Количество в неделю",4.285,IF(S401="Количество в день",IF(VLOOKUP(D401,'2Рабочее время'!$A$1:$C$50,2,FALSE)&gt;0,VLOOKUP(D401,'2Рабочее время'!$A$1:$C$50,2,FALSE),VLOOKUP(D401,'2Рабочее время'!$A$1:$C$50,3,FALSE)))))),0))))))</f>
        <v>0</v>
      </c>
      <c r="S401" s="91"/>
      <c r="T401" s="91"/>
      <c r="U401" s="39">
        <v>1</v>
      </c>
      <c r="V401" s="17">
        <f t="shared" si="20"/>
        <v>0</v>
      </c>
      <c r="W401" s="17">
        <f t="shared" ref="W401:W464" si="22">V401/60</f>
        <v>0</v>
      </c>
    </row>
    <row r="402" spans="4:23" ht="18.75" x14ac:dyDescent="0.25">
      <c r="D402" s="27"/>
      <c r="E402" s="44"/>
      <c r="F402" s="87"/>
      <c r="G402" s="83"/>
      <c r="H402" s="27"/>
      <c r="I402" s="27"/>
      <c r="J402" s="27"/>
      <c r="K402" s="17">
        <f t="shared" si="21"/>
        <v>0</v>
      </c>
      <c r="L402" s="88"/>
      <c r="M402" s="72"/>
      <c r="N402" s="72"/>
      <c r="O402" s="90"/>
      <c r="P402" s="72"/>
      <c r="Q402" s="72"/>
      <c r="R402" s="81">
        <f>IF(OR(COUNTA(L402:N402)&gt;=2,COUNTA(O402:Q402)&gt;=2),"ошибка",(IF((AND(COUNTA(L402:N402)=1,L402&gt;0)),L402*60*VLOOKUP(D402,'2Рабочее время'!$A:$L,4,FALSE)*((IF(VLOOKUP(D402,'2Рабочее время'!$A$1:$C$50,2,FALSE)&gt;0,VLOOKUP(D402,'2Рабочее время'!$A$1:$C$50,2,FALSE),VLOOKUP(D402,'2Рабочее время'!$A$1:$C$50,3,FALSE)))),IF((AND(COUNTA(L402:N402)=1,M402&gt;0)),M402*((IF(VLOOKUP(D402,'2Рабочее время'!$A$1:$C$50,2,FALSE)&gt;0,VLOOKUP(D402,'2Рабочее время'!$A$1:$C$50,2,FALSE),VLOOKUP(D402,'2Рабочее время'!$A$1:$C$50,3,FALSE)))),IF((AND(COUNTA(L402:N402)=1,N402&gt;0)),N402*T402*IF(S402=0,0,IF(S402="Количество в месяц",1,IF(S402="Количество в неделю",4.285,IF(S402="Количество в день",IF(VLOOKUP(D402,'2Рабочее время'!$A$1:$C$50,2,FALSE)&gt;0,VLOOKUP(D402,'2Рабочее время'!$A$1:$C$50,2,FALSE),VLOOKUP(D402,'2Рабочее время'!$A$1:$C$50,3,FALSE)))))),0)))+IF((AND(COUNTA(O402:Q402)=1,O402&gt;0)),O402*60*VLOOKUP(D402,'2Рабочее время'!$A:$L,4,FALSE)*((IF(VLOOKUP(D402,'2Рабочее время'!$A$1:$C$50,2,FALSE)&gt;0,VLOOKUP(D402,'2Рабочее время'!$A$1:$C$50,2,FALSE),VLOOKUP(D402,'2Рабочее время'!$A$1:$C$50,3,FALSE)))),IF((AND(COUNTA(L402:N402)=1,M402&gt;0)),M402*((IF(VLOOKUP(D402,'2Рабочее время'!$A$1:$C$50,2,FALSE)&gt;0,VLOOKUP(D402,'2Рабочее время'!$A$1:$C$50,2,FALSE),VLOOKUP(D402,'2Рабочее время'!$A$1:$C$50,3,FALSE)))),IF((AND(COUNTA(O402:Q402)=1,P402&gt;0)),P402*((IF(VLOOKUP(D402,'2Рабочее время'!$A$1:$C$50,2,FALSE)&gt;0,VLOOKUP(D402,'2Рабочее время'!$A$1:$C$50,2,FALSE),VLOOKUP(D402,'2Рабочее время'!$A$1:$C$50,3,FALSE)))),IF((AND(COUNTA(O402:Q402)=1,Q402&gt;0)),Q402*T402*IF(S402=0,0,IF(S402="Количество в месяц",1,IF(S402="Количество в неделю",4.285,IF(S402="Количество в день",IF(VLOOKUP(D402,'2Рабочее время'!$A$1:$C$50,2,FALSE)&gt;0,VLOOKUP(D402,'2Рабочее время'!$A$1:$C$50,2,FALSE),VLOOKUP(D402,'2Рабочее время'!$A$1:$C$50,3,FALSE)))))),0))))))</f>
        <v>0</v>
      </c>
      <c r="S402" s="91"/>
      <c r="T402" s="91"/>
      <c r="U402" s="39">
        <v>1</v>
      </c>
      <c r="V402" s="17">
        <f t="shared" si="20"/>
        <v>0</v>
      </c>
      <c r="W402" s="17">
        <f t="shared" si="22"/>
        <v>0</v>
      </c>
    </row>
    <row r="403" spans="4:23" ht="18.75" x14ac:dyDescent="0.25">
      <c r="D403" s="27"/>
      <c r="E403" s="44"/>
      <c r="F403" s="87"/>
      <c r="G403" s="83"/>
      <c r="H403" s="27"/>
      <c r="I403" s="27"/>
      <c r="J403" s="27"/>
      <c r="K403" s="17">
        <f t="shared" si="21"/>
        <v>0</v>
      </c>
      <c r="L403" s="88"/>
      <c r="M403" s="72"/>
      <c r="N403" s="72"/>
      <c r="O403" s="90"/>
      <c r="P403" s="72"/>
      <c r="Q403" s="72"/>
      <c r="R403" s="81">
        <f>IF(OR(COUNTA(L403:N403)&gt;=2,COUNTA(O403:Q403)&gt;=2),"ошибка",(IF((AND(COUNTA(L403:N403)=1,L403&gt;0)),L403*60*VLOOKUP(D403,'2Рабочее время'!$A:$L,4,FALSE)*((IF(VLOOKUP(D403,'2Рабочее время'!$A$1:$C$50,2,FALSE)&gt;0,VLOOKUP(D403,'2Рабочее время'!$A$1:$C$50,2,FALSE),VLOOKUP(D403,'2Рабочее время'!$A$1:$C$50,3,FALSE)))),IF((AND(COUNTA(L403:N403)=1,M403&gt;0)),M403*((IF(VLOOKUP(D403,'2Рабочее время'!$A$1:$C$50,2,FALSE)&gt;0,VLOOKUP(D403,'2Рабочее время'!$A$1:$C$50,2,FALSE),VLOOKUP(D403,'2Рабочее время'!$A$1:$C$50,3,FALSE)))),IF((AND(COUNTA(L403:N403)=1,N403&gt;0)),N403*T403*IF(S403=0,0,IF(S403="Количество в месяц",1,IF(S403="Количество в неделю",4.285,IF(S403="Количество в день",IF(VLOOKUP(D403,'2Рабочее время'!$A$1:$C$50,2,FALSE)&gt;0,VLOOKUP(D403,'2Рабочее время'!$A$1:$C$50,2,FALSE),VLOOKUP(D403,'2Рабочее время'!$A$1:$C$50,3,FALSE)))))),0)))+IF((AND(COUNTA(O403:Q403)=1,O403&gt;0)),O403*60*VLOOKUP(D403,'2Рабочее время'!$A:$L,4,FALSE)*((IF(VLOOKUP(D403,'2Рабочее время'!$A$1:$C$50,2,FALSE)&gt;0,VLOOKUP(D403,'2Рабочее время'!$A$1:$C$50,2,FALSE),VLOOKUP(D403,'2Рабочее время'!$A$1:$C$50,3,FALSE)))),IF((AND(COUNTA(L403:N403)=1,M403&gt;0)),M403*((IF(VLOOKUP(D403,'2Рабочее время'!$A$1:$C$50,2,FALSE)&gt;0,VLOOKUP(D403,'2Рабочее время'!$A$1:$C$50,2,FALSE),VLOOKUP(D403,'2Рабочее время'!$A$1:$C$50,3,FALSE)))),IF((AND(COUNTA(O403:Q403)=1,P403&gt;0)),P403*((IF(VLOOKUP(D403,'2Рабочее время'!$A$1:$C$50,2,FALSE)&gt;0,VLOOKUP(D403,'2Рабочее время'!$A$1:$C$50,2,FALSE),VLOOKUP(D403,'2Рабочее время'!$A$1:$C$50,3,FALSE)))),IF((AND(COUNTA(O403:Q403)=1,Q403&gt;0)),Q403*T403*IF(S403=0,0,IF(S403="Количество в месяц",1,IF(S403="Количество в неделю",4.285,IF(S403="Количество в день",IF(VLOOKUP(D403,'2Рабочее время'!$A$1:$C$50,2,FALSE)&gt;0,VLOOKUP(D403,'2Рабочее время'!$A$1:$C$50,2,FALSE),VLOOKUP(D403,'2Рабочее время'!$A$1:$C$50,3,FALSE)))))),0))))))</f>
        <v>0</v>
      </c>
      <c r="S403" s="91"/>
      <c r="T403" s="91"/>
      <c r="U403" s="39">
        <v>1</v>
      </c>
      <c r="V403" s="17">
        <f t="shared" si="20"/>
        <v>0</v>
      </c>
      <c r="W403" s="17">
        <f t="shared" si="22"/>
        <v>0</v>
      </c>
    </row>
    <row r="404" spans="4:23" ht="18.75" x14ac:dyDescent="0.25">
      <c r="D404" s="27"/>
      <c r="E404" s="44"/>
      <c r="F404" s="87"/>
      <c r="G404" s="83"/>
      <c r="H404" s="27"/>
      <c r="I404" s="27"/>
      <c r="J404" s="27"/>
      <c r="K404" s="17">
        <f t="shared" si="21"/>
        <v>0</v>
      </c>
      <c r="L404" s="88"/>
      <c r="M404" s="72"/>
      <c r="N404" s="72"/>
      <c r="O404" s="90"/>
      <c r="P404" s="72"/>
      <c r="Q404" s="72"/>
      <c r="R404" s="81">
        <f>IF(OR(COUNTA(L404:N404)&gt;=2,COUNTA(O404:Q404)&gt;=2),"ошибка",(IF((AND(COUNTA(L404:N404)=1,L404&gt;0)),L404*60*VLOOKUP(D404,'2Рабочее время'!$A:$L,4,FALSE)*((IF(VLOOKUP(D404,'2Рабочее время'!$A$1:$C$50,2,FALSE)&gt;0,VLOOKUP(D404,'2Рабочее время'!$A$1:$C$50,2,FALSE),VLOOKUP(D404,'2Рабочее время'!$A$1:$C$50,3,FALSE)))),IF((AND(COUNTA(L404:N404)=1,M404&gt;0)),M404*((IF(VLOOKUP(D404,'2Рабочее время'!$A$1:$C$50,2,FALSE)&gt;0,VLOOKUP(D404,'2Рабочее время'!$A$1:$C$50,2,FALSE),VLOOKUP(D404,'2Рабочее время'!$A$1:$C$50,3,FALSE)))),IF((AND(COUNTA(L404:N404)=1,N404&gt;0)),N404*T404*IF(S404=0,0,IF(S404="Количество в месяц",1,IF(S404="Количество в неделю",4.285,IF(S404="Количество в день",IF(VLOOKUP(D404,'2Рабочее время'!$A$1:$C$50,2,FALSE)&gt;0,VLOOKUP(D404,'2Рабочее время'!$A$1:$C$50,2,FALSE),VLOOKUP(D404,'2Рабочее время'!$A$1:$C$50,3,FALSE)))))),0)))+IF((AND(COUNTA(O404:Q404)=1,O404&gt;0)),O404*60*VLOOKUP(D404,'2Рабочее время'!$A:$L,4,FALSE)*((IF(VLOOKUP(D404,'2Рабочее время'!$A$1:$C$50,2,FALSE)&gt;0,VLOOKUP(D404,'2Рабочее время'!$A$1:$C$50,2,FALSE),VLOOKUP(D404,'2Рабочее время'!$A$1:$C$50,3,FALSE)))),IF((AND(COUNTA(L404:N404)=1,M404&gt;0)),M404*((IF(VLOOKUP(D404,'2Рабочее время'!$A$1:$C$50,2,FALSE)&gt;0,VLOOKUP(D404,'2Рабочее время'!$A$1:$C$50,2,FALSE),VLOOKUP(D404,'2Рабочее время'!$A$1:$C$50,3,FALSE)))),IF((AND(COUNTA(O404:Q404)=1,P404&gt;0)),P404*((IF(VLOOKUP(D404,'2Рабочее время'!$A$1:$C$50,2,FALSE)&gt;0,VLOOKUP(D404,'2Рабочее время'!$A$1:$C$50,2,FALSE),VLOOKUP(D404,'2Рабочее время'!$A$1:$C$50,3,FALSE)))),IF((AND(COUNTA(O404:Q404)=1,Q404&gt;0)),Q404*T404*IF(S404=0,0,IF(S404="Количество в месяц",1,IF(S404="Количество в неделю",4.285,IF(S404="Количество в день",IF(VLOOKUP(D404,'2Рабочее время'!$A$1:$C$50,2,FALSE)&gt;0,VLOOKUP(D404,'2Рабочее время'!$A$1:$C$50,2,FALSE),VLOOKUP(D404,'2Рабочее время'!$A$1:$C$50,3,FALSE)))))),0))))))</f>
        <v>0</v>
      </c>
      <c r="S404" s="91"/>
      <c r="T404" s="91"/>
      <c r="U404" s="39">
        <v>1</v>
      </c>
      <c r="V404" s="17">
        <f t="shared" si="20"/>
        <v>0</v>
      </c>
      <c r="W404" s="17">
        <f t="shared" si="22"/>
        <v>0</v>
      </c>
    </row>
    <row r="405" spans="4:23" ht="18.75" x14ac:dyDescent="0.25">
      <c r="D405" s="27"/>
      <c r="E405" s="44"/>
      <c r="F405" s="87"/>
      <c r="G405" s="83"/>
      <c r="H405" s="27"/>
      <c r="I405" s="27"/>
      <c r="J405" s="27"/>
      <c r="K405" s="17">
        <f t="shared" si="21"/>
        <v>0</v>
      </c>
      <c r="L405" s="88"/>
      <c r="M405" s="72"/>
      <c r="N405" s="72"/>
      <c r="O405" s="90"/>
      <c r="P405" s="72"/>
      <c r="Q405" s="72"/>
      <c r="R405" s="81">
        <f>IF(OR(COUNTA(L405:N405)&gt;=2,COUNTA(O405:Q405)&gt;=2),"ошибка",(IF((AND(COUNTA(L405:N405)=1,L405&gt;0)),L405*60*VLOOKUP(D405,'2Рабочее время'!$A:$L,4,FALSE)*((IF(VLOOKUP(D405,'2Рабочее время'!$A$1:$C$50,2,FALSE)&gt;0,VLOOKUP(D405,'2Рабочее время'!$A$1:$C$50,2,FALSE),VLOOKUP(D405,'2Рабочее время'!$A$1:$C$50,3,FALSE)))),IF((AND(COUNTA(L405:N405)=1,M405&gt;0)),M405*((IF(VLOOKUP(D405,'2Рабочее время'!$A$1:$C$50,2,FALSE)&gt;0,VLOOKUP(D405,'2Рабочее время'!$A$1:$C$50,2,FALSE),VLOOKUP(D405,'2Рабочее время'!$A$1:$C$50,3,FALSE)))),IF((AND(COUNTA(L405:N405)=1,N405&gt;0)),N405*T405*IF(S405=0,0,IF(S405="Количество в месяц",1,IF(S405="Количество в неделю",4.285,IF(S405="Количество в день",IF(VLOOKUP(D405,'2Рабочее время'!$A$1:$C$50,2,FALSE)&gt;0,VLOOKUP(D405,'2Рабочее время'!$A$1:$C$50,2,FALSE),VLOOKUP(D405,'2Рабочее время'!$A$1:$C$50,3,FALSE)))))),0)))+IF((AND(COUNTA(O405:Q405)=1,O405&gt;0)),O405*60*VLOOKUP(D405,'2Рабочее время'!$A:$L,4,FALSE)*((IF(VLOOKUP(D405,'2Рабочее время'!$A$1:$C$50,2,FALSE)&gt;0,VLOOKUP(D405,'2Рабочее время'!$A$1:$C$50,2,FALSE),VLOOKUP(D405,'2Рабочее время'!$A$1:$C$50,3,FALSE)))),IF((AND(COUNTA(L405:N405)=1,M405&gt;0)),M405*((IF(VLOOKUP(D405,'2Рабочее время'!$A$1:$C$50,2,FALSE)&gt;0,VLOOKUP(D405,'2Рабочее время'!$A$1:$C$50,2,FALSE),VLOOKUP(D405,'2Рабочее время'!$A$1:$C$50,3,FALSE)))),IF((AND(COUNTA(O405:Q405)=1,P405&gt;0)),P405*((IF(VLOOKUP(D405,'2Рабочее время'!$A$1:$C$50,2,FALSE)&gt;0,VLOOKUP(D405,'2Рабочее время'!$A$1:$C$50,2,FALSE),VLOOKUP(D405,'2Рабочее время'!$A$1:$C$50,3,FALSE)))),IF((AND(COUNTA(O405:Q405)=1,Q405&gt;0)),Q405*T405*IF(S405=0,0,IF(S405="Количество в месяц",1,IF(S405="Количество в неделю",4.285,IF(S405="Количество в день",IF(VLOOKUP(D405,'2Рабочее время'!$A$1:$C$50,2,FALSE)&gt;0,VLOOKUP(D405,'2Рабочее время'!$A$1:$C$50,2,FALSE),VLOOKUP(D405,'2Рабочее время'!$A$1:$C$50,3,FALSE)))))),0))))))</f>
        <v>0</v>
      </c>
      <c r="S405" s="91"/>
      <c r="T405" s="91"/>
      <c r="U405" s="39">
        <v>1</v>
      </c>
      <c r="V405" s="17">
        <f t="shared" si="20"/>
        <v>0</v>
      </c>
      <c r="W405" s="17">
        <f t="shared" si="22"/>
        <v>0</v>
      </c>
    </row>
    <row r="406" spans="4:23" ht="18.75" x14ac:dyDescent="0.25">
      <c r="D406" s="27"/>
      <c r="E406" s="44"/>
      <c r="F406" s="87"/>
      <c r="G406" s="83"/>
      <c r="H406" s="27"/>
      <c r="I406" s="27"/>
      <c r="J406" s="27"/>
      <c r="K406" s="17">
        <f t="shared" si="21"/>
        <v>0</v>
      </c>
      <c r="L406" s="88"/>
      <c r="M406" s="72"/>
      <c r="N406" s="72"/>
      <c r="O406" s="90"/>
      <c r="P406" s="72"/>
      <c r="Q406" s="72"/>
      <c r="R406" s="81">
        <f>IF(OR(COUNTA(L406:N406)&gt;=2,COUNTA(O406:Q406)&gt;=2),"ошибка",(IF((AND(COUNTA(L406:N406)=1,L406&gt;0)),L406*60*VLOOKUP(D406,'2Рабочее время'!$A:$L,4,FALSE)*((IF(VLOOKUP(D406,'2Рабочее время'!$A$1:$C$50,2,FALSE)&gt;0,VLOOKUP(D406,'2Рабочее время'!$A$1:$C$50,2,FALSE),VLOOKUP(D406,'2Рабочее время'!$A$1:$C$50,3,FALSE)))),IF((AND(COUNTA(L406:N406)=1,M406&gt;0)),M406*((IF(VLOOKUP(D406,'2Рабочее время'!$A$1:$C$50,2,FALSE)&gt;0,VLOOKUP(D406,'2Рабочее время'!$A$1:$C$50,2,FALSE),VLOOKUP(D406,'2Рабочее время'!$A$1:$C$50,3,FALSE)))),IF((AND(COUNTA(L406:N406)=1,N406&gt;0)),N406*T406*IF(S406=0,0,IF(S406="Количество в месяц",1,IF(S406="Количество в неделю",4.285,IF(S406="Количество в день",IF(VLOOKUP(D406,'2Рабочее время'!$A$1:$C$50,2,FALSE)&gt;0,VLOOKUP(D406,'2Рабочее время'!$A$1:$C$50,2,FALSE),VLOOKUP(D406,'2Рабочее время'!$A$1:$C$50,3,FALSE)))))),0)))+IF((AND(COUNTA(O406:Q406)=1,O406&gt;0)),O406*60*VLOOKUP(D406,'2Рабочее время'!$A:$L,4,FALSE)*((IF(VLOOKUP(D406,'2Рабочее время'!$A$1:$C$50,2,FALSE)&gt;0,VLOOKUP(D406,'2Рабочее время'!$A$1:$C$50,2,FALSE),VLOOKUP(D406,'2Рабочее время'!$A$1:$C$50,3,FALSE)))),IF((AND(COUNTA(L406:N406)=1,M406&gt;0)),M406*((IF(VLOOKUP(D406,'2Рабочее время'!$A$1:$C$50,2,FALSE)&gt;0,VLOOKUP(D406,'2Рабочее время'!$A$1:$C$50,2,FALSE),VLOOKUP(D406,'2Рабочее время'!$A$1:$C$50,3,FALSE)))),IF((AND(COUNTA(O406:Q406)=1,P406&gt;0)),P406*((IF(VLOOKUP(D406,'2Рабочее время'!$A$1:$C$50,2,FALSE)&gt;0,VLOOKUP(D406,'2Рабочее время'!$A$1:$C$50,2,FALSE),VLOOKUP(D406,'2Рабочее время'!$A$1:$C$50,3,FALSE)))),IF((AND(COUNTA(O406:Q406)=1,Q406&gt;0)),Q406*T406*IF(S406=0,0,IF(S406="Количество в месяц",1,IF(S406="Количество в неделю",4.285,IF(S406="Количество в день",IF(VLOOKUP(D406,'2Рабочее время'!$A$1:$C$50,2,FALSE)&gt;0,VLOOKUP(D406,'2Рабочее время'!$A$1:$C$50,2,FALSE),VLOOKUP(D406,'2Рабочее время'!$A$1:$C$50,3,FALSE)))))),0))))))</f>
        <v>0</v>
      </c>
      <c r="S406" s="91"/>
      <c r="T406" s="91"/>
      <c r="U406" s="39">
        <v>1</v>
      </c>
      <c r="V406" s="17">
        <f t="shared" si="20"/>
        <v>0</v>
      </c>
      <c r="W406" s="17">
        <f t="shared" si="22"/>
        <v>0</v>
      </c>
    </row>
    <row r="407" spans="4:23" ht="18.75" x14ac:dyDescent="0.25">
      <c r="D407" s="27"/>
      <c r="E407" s="44"/>
      <c r="F407" s="87"/>
      <c r="G407" s="83"/>
      <c r="H407" s="27"/>
      <c r="I407" s="27"/>
      <c r="J407" s="27"/>
      <c r="K407" s="17">
        <f t="shared" si="21"/>
        <v>0</v>
      </c>
      <c r="L407" s="88"/>
      <c r="M407" s="72"/>
      <c r="N407" s="72"/>
      <c r="O407" s="90"/>
      <c r="P407" s="72"/>
      <c r="Q407" s="72"/>
      <c r="R407" s="81">
        <f>IF(OR(COUNTA(L407:N407)&gt;=2,COUNTA(O407:Q407)&gt;=2),"ошибка",(IF((AND(COUNTA(L407:N407)=1,L407&gt;0)),L407*60*VLOOKUP(D407,'2Рабочее время'!$A:$L,4,FALSE)*((IF(VLOOKUP(D407,'2Рабочее время'!$A$1:$C$50,2,FALSE)&gt;0,VLOOKUP(D407,'2Рабочее время'!$A$1:$C$50,2,FALSE),VLOOKUP(D407,'2Рабочее время'!$A$1:$C$50,3,FALSE)))),IF((AND(COUNTA(L407:N407)=1,M407&gt;0)),M407*((IF(VLOOKUP(D407,'2Рабочее время'!$A$1:$C$50,2,FALSE)&gt;0,VLOOKUP(D407,'2Рабочее время'!$A$1:$C$50,2,FALSE),VLOOKUP(D407,'2Рабочее время'!$A$1:$C$50,3,FALSE)))),IF((AND(COUNTA(L407:N407)=1,N407&gt;0)),N407*T407*IF(S407=0,0,IF(S407="Количество в месяц",1,IF(S407="Количество в неделю",4.285,IF(S407="Количество в день",IF(VLOOKUP(D407,'2Рабочее время'!$A$1:$C$50,2,FALSE)&gt;0,VLOOKUP(D407,'2Рабочее время'!$A$1:$C$50,2,FALSE),VLOOKUP(D407,'2Рабочее время'!$A$1:$C$50,3,FALSE)))))),0)))+IF((AND(COUNTA(O407:Q407)=1,O407&gt;0)),O407*60*VLOOKUP(D407,'2Рабочее время'!$A:$L,4,FALSE)*((IF(VLOOKUP(D407,'2Рабочее время'!$A$1:$C$50,2,FALSE)&gt;0,VLOOKUP(D407,'2Рабочее время'!$A$1:$C$50,2,FALSE),VLOOKUP(D407,'2Рабочее время'!$A$1:$C$50,3,FALSE)))),IF((AND(COUNTA(L407:N407)=1,M407&gt;0)),M407*((IF(VLOOKUP(D407,'2Рабочее время'!$A$1:$C$50,2,FALSE)&gt;0,VLOOKUP(D407,'2Рабочее время'!$A$1:$C$50,2,FALSE),VLOOKUP(D407,'2Рабочее время'!$A$1:$C$50,3,FALSE)))),IF((AND(COUNTA(O407:Q407)=1,P407&gt;0)),P407*((IF(VLOOKUP(D407,'2Рабочее время'!$A$1:$C$50,2,FALSE)&gt;0,VLOOKUP(D407,'2Рабочее время'!$A$1:$C$50,2,FALSE),VLOOKUP(D407,'2Рабочее время'!$A$1:$C$50,3,FALSE)))),IF((AND(COUNTA(O407:Q407)=1,Q407&gt;0)),Q407*T407*IF(S407=0,0,IF(S407="Количество в месяц",1,IF(S407="Количество в неделю",4.285,IF(S407="Количество в день",IF(VLOOKUP(D407,'2Рабочее время'!$A$1:$C$50,2,FALSE)&gt;0,VLOOKUP(D407,'2Рабочее время'!$A$1:$C$50,2,FALSE),VLOOKUP(D407,'2Рабочее время'!$A$1:$C$50,3,FALSE)))))),0))))))</f>
        <v>0</v>
      </c>
      <c r="S407" s="91"/>
      <c r="T407" s="91"/>
      <c r="U407" s="39">
        <v>1</v>
      </c>
      <c r="V407" s="17">
        <f t="shared" si="20"/>
        <v>0</v>
      </c>
      <c r="W407" s="17">
        <f t="shared" si="22"/>
        <v>0</v>
      </c>
    </row>
    <row r="408" spans="4:23" ht="18.75" x14ac:dyDescent="0.25">
      <c r="D408" s="27"/>
      <c r="E408" s="44"/>
      <c r="F408" s="87"/>
      <c r="G408" s="83"/>
      <c r="H408" s="27"/>
      <c r="I408" s="27"/>
      <c r="J408" s="27"/>
      <c r="K408" s="17">
        <f t="shared" si="21"/>
        <v>0</v>
      </c>
      <c r="L408" s="88"/>
      <c r="M408" s="72"/>
      <c r="N408" s="72"/>
      <c r="O408" s="90"/>
      <c r="P408" s="72"/>
      <c r="Q408" s="72"/>
      <c r="R408" s="81">
        <f>IF(OR(COUNTA(L408:N408)&gt;=2,COUNTA(O408:Q408)&gt;=2),"ошибка",(IF((AND(COUNTA(L408:N408)=1,L408&gt;0)),L408*60*VLOOKUP(D408,'2Рабочее время'!$A:$L,4,FALSE)*((IF(VLOOKUP(D408,'2Рабочее время'!$A$1:$C$50,2,FALSE)&gt;0,VLOOKUP(D408,'2Рабочее время'!$A$1:$C$50,2,FALSE),VLOOKUP(D408,'2Рабочее время'!$A$1:$C$50,3,FALSE)))),IF((AND(COUNTA(L408:N408)=1,M408&gt;0)),M408*((IF(VLOOKUP(D408,'2Рабочее время'!$A$1:$C$50,2,FALSE)&gt;0,VLOOKUP(D408,'2Рабочее время'!$A$1:$C$50,2,FALSE),VLOOKUP(D408,'2Рабочее время'!$A$1:$C$50,3,FALSE)))),IF((AND(COUNTA(L408:N408)=1,N408&gt;0)),N408*T408*IF(S408=0,0,IF(S408="Количество в месяц",1,IF(S408="Количество в неделю",4.285,IF(S408="Количество в день",IF(VLOOKUP(D408,'2Рабочее время'!$A$1:$C$50,2,FALSE)&gt;0,VLOOKUP(D408,'2Рабочее время'!$A$1:$C$50,2,FALSE),VLOOKUP(D408,'2Рабочее время'!$A$1:$C$50,3,FALSE)))))),0)))+IF((AND(COUNTA(O408:Q408)=1,O408&gt;0)),O408*60*VLOOKUP(D408,'2Рабочее время'!$A:$L,4,FALSE)*((IF(VLOOKUP(D408,'2Рабочее время'!$A$1:$C$50,2,FALSE)&gt;0,VLOOKUP(D408,'2Рабочее время'!$A$1:$C$50,2,FALSE),VLOOKUP(D408,'2Рабочее время'!$A$1:$C$50,3,FALSE)))),IF((AND(COUNTA(L408:N408)=1,M408&gt;0)),M408*((IF(VLOOKUP(D408,'2Рабочее время'!$A$1:$C$50,2,FALSE)&gt;0,VLOOKUP(D408,'2Рабочее время'!$A$1:$C$50,2,FALSE),VLOOKUP(D408,'2Рабочее время'!$A$1:$C$50,3,FALSE)))),IF((AND(COUNTA(O408:Q408)=1,P408&gt;0)),P408*((IF(VLOOKUP(D408,'2Рабочее время'!$A$1:$C$50,2,FALSE)&gt;0,VLOOKUP(D408,'2Рабочее время'!$A$1:$C$50,2,FALSE),VLOOKUP(D408,'2Рабочее время'!$A$1:$C$50,3,FALSE)))),IF((AND(COUNTA(O408:Q408)=1,Q408&gt;0)),Q408*T408*IF(S408=0,0,IF(S408="Количество в месяц",1,IF(S408="Количество в неделю",4.285,IF(S408="Количество в день",IF(VLOOKUP(D408,'2Рабочее время'!$A$1:$C$50,2,FALSE)&gt;0,VLOOKUP(D408,'2Рабочее время'!$A$1:$C$50,2,FALSE),VLOOKUP(D408,'2Рабочее время'!$A$1:$C$50,3,FALSE)))))),0))))))</f>
        <v>0</v>
      </c>
      <c r="S408" s="91"/>
      <c r="T408" s="91"/>
      <c r="U408" s="39">
        <v>1</v>
      </c>
      <c r="V408" s="17">
        <f t="shared" si="20"/>
        <v>0</v>
      </c>
      <c r="W408" s="17">
        <f t="shared" si="22"/>
        <v>0</v>
      </c>
    </row>
    <row r="409" spans="4:23" ht="18.75" x14ac:dyDescent="0.25">
      <c r="D409" s="27"/>
      <c r="E409" s="44"/>
      <c r="F409" s="87"/>
      <c r="G409" s="83"/>
      <c r="H409" s="27"/>
      <c r="I409" s="27"/>
      <c r="J409" s="27"/>
      <c r="K409" s="17">
        <f t="shared" si="21"/>
        <v>0</v>
      </c>
      <c r="L409" s="88"/>
      <c r="M409" s="72"/>
      <c r="N409" s="72"/>
      <c r="O409" s="90"/>
      <c r="P409" s="72"/>
      <c r="Q409" s="72"/>
      <c r="R409" s="81">
        <f>IF(OR(COUNTA(L409:N409)&gt;=2,COUNTA(O409:Q409)&gt;=2),"ошибка",(IF((AND(COUNTA(L409:N409)=1,L409&gt;0)),L409*60*VLOOKUP(D409,'2Рабочее время'!$A:$L,4,FALSE)*((IF(VLOOKUP(D409,'2Рабочее время'!$A$1:$C$50,2,FALSE)&gt;0,VLOOKUP(D409,'2Рабочее время'!$A$1:$C$50,2,FALSE),VLOOKUP(D409,'2Рабочее время'!$A$1:$C$50,3,FALSE)))),IF((AND(COUNTA(L409:N409)=1,M409&gt;0)),M409*((IF(VLOOKUP(D409,'2Рабочее время'!$A$1:$C$50,2,FALSE)&gt;0,VLOOKUP(D409,'2Рабочее время'!$A$1:$C$50,2,FALSE),VLOOKUP(D409,'2Рабочее время'!$A$1:$C$50,3,FALSE)))),IF((AND(COUNTA(L409:N409)=1,N409&gt;0)),N409*T409*IF(S409=0,0,IF(S409="Количество в месяц",1,IF(S409="Количество в неделю",4.285,IF(S409="Количество в день",IF(VLOOKUP(D409,'2Рабочее время'!$A$1:$C$50,2,FALSE)&gt;0,VLOOKUP(D409,'2Рабочее время'!$A$1:$C$50,2,FALSE),VLOOKUP(D409,'2Рабочее время'!$A$1:$C$50,3,FALSE)))))),0)))+IF((AND(COUNTA(O409:Q409)=1,O409&gt;0)),O409*60*VLOOKUP(D409,'2Рабочее время'!$A:$L,4,FALSE)*((IF(VLOOKUP(D409,'2Рабочее время'!$A$1:$C$50,2,FALSE)&gt;0,VLOOKUP(D409,'2Рабочее время'!$A$1:$C$50,2,FALSE),VLOOKUP(D409,'2Рабочее время'!$A$1:$C$50,3,FALSE)))),IF((AND(COUNTA(L409:N409)=1,M409&gt;0)),M409*((IF(VLOOKUP(D409,'2Рабочее время'!$A$1:$C$50,2,FALSE)&gt;0,VLOOKUP(D409,'2Рабочее время'!$A$1:$C$50,2,FALSE),VLOOKUP(D409,'2Рабочее время'!$A$1:$C$50,3,FALSE)))),IF((AND(COUNTA(O409:Q409)=1,P409&gt;0)),P409*((IF(VLOOKUP(D409,'2Рабочее время'!$A$1:$C$50,2,FALSE)&gt;0,VLOOKUP(D409,'2Рабочее время'!$A$1:$C$50,2,FALSE),VLOOKUP(D409,'2Рабочее время'!$A$1:$C$50,3,FALSE)))),IF((AND(COUNTA(O409:Q409)=1,Q409&gt;0)),Q409*T409*IF(S409=0,0,IF(S409="Количество в месяц",1,IF(S409="Количество в неделю",4.285,IF(S409="Количество в день",IF(VLOOKUP(D409,'2Рабочее время'!$A$1:$C$50,2,FALSE)&gt;0,VLOOKUP(D409,'2Рабочее время'!$A$1:$C$50,2,FALSE),VLOOKUP(D409,'2Рабочее время'!$A$1:$C$50,3,FALSE)))))),0))))))</f>
        <v>0</v>
      </c>
      <c r="S409" s="91"/>
      <c r="T409" s="91"/>
      <c r="U409" s="39">
        <v>1</v>
      </c>
      <c r="V409" s="17">
        <f t="shared" si="20"/>
        <v>0</v>
      </c>
      <c r="W409" s="17">
        <f t="shared" si="22"/>
        <v>0</v>
      </c>
    </row>
    <row r="410" spans="4:23" ht="18.75" x14ac:dyDescent="0.25">
      <c r="D410" s="27"/>
      <c r="E410" s="44"/>
      <c r="F410" s="87"/>
      <c r="G410" s="83"/>
      <c r="H410" s="27"/>
      <c r="I410" s="27"/>
      <c r="J410" s="27"/>
      <c r="K410" s="17">
        <f t="shared" si="21"/>
        <v>0</v>
      </c>
      <c r="L410" s="88"/>
      <c r="M410" s="72"/>
      <c r="N410" s="72"/>
      <c r="O410" s="90"/>
      <c r="P410" s="72"/>
      <c r="Q410" s="72"/>
      <c r="R410" s="81">
        <f>IF(OR(COUNTA(L410:N410)&gt;=2,COUNTA(O410:Q410)&gt;=2),"ошибка",(IF((AND(COUNTA(L410:N410)=1,L410&gt;0)),L410*60*VLOOKUP(D410,'2Рабочее время'!$A:$L,4,FALSE)*((IF(VLOOKUP(D410,'2Рабочее время'!$A$1:$C$50,2,FALSE)&gt;0,VLOOKUP(D410,'2Рабочее время'!$A$1:$C$50,2,FALSE),VLOOKUP(D410,'2Рабочее время'!$A$1:$C$50,3,FALSE)))),IF((AND(COUNTA(L410:N410)=1,M410&gt;0)),M410*((IF(VLOOKUP(D410,'2Рабочее время'!$A$1:$C$50,2,FALSE)&gt;0,VLOOKUP(D410,'2Рабочее время'!$A$1:$C$50,2,FALSE),VLOOKUP(D410,'2Рабочее время'!$A$1:$C$50,3,FALSE)))),IF((AND(COUNTA(L410:N410)=1,N410&gt;0)),N410*T410*IF(S410=0,0,IF(S410="Количество в месяц",1,IF(S410="Количество в неделю",4.285,IF(S410="Количество в день",IF(VLOOKUP(D410,'2Рабочее время'!$A$1:$C$50,2,FALSE)&gt;0,VLOOKUP(D410,'2Рабочее время'!$A$1:$C$50,2,FALSE),VLOOKUP(D410,'2Рабочее время'!$A$1:$C$50,3,FALSE)))))),0)))+IF((AND(COUNTA(O410:Q410)=1,O410&gt;0)),O410*60*VLOOKUP(D410,'2Рабочее время'!$A:$L,4,FALSE)*((IF(VLOOKUP(D410,'2Рабочее время'!$A$1:$C$50,2,FALSE)&gt;0,VLOOKUP(D410,'2Рабочее время'!$A$1:$C$50,2,FALSE),VLOOKUP(D410,'2Рабочее время'!$A$1:$C$50,3,FALSE)))),IF((AND(COUNTA(L410:N410)=1,M410&gt;0)),M410*((IF(VLOOKUP(D410,'2Рабочее время'!$A$1:$C$50,2,FALSE)&gt;0,VLOOKUP(D410,'2Рабочее время'!$A$1:$C$50,2,FALSE),VLOOKUP(D410,'2Рабочее время'!$A$1:$C$50,3,FALSE)))),IF((AND(COUNTA(O410:Q410)=1,P410&gt;0)),P410*((IF(VLOOKUP(D410,'2Рабочее время'!$A$1:$C$50,2,FALSE)&gt;0,VLOOKUP(D410,'2Рабочее время'!$A$1:$C$50,2,FALSE),VLOOKUP(D410,'2Рабочее время'!$A$1:$C$50,3,FALSE)))),IF((AND(COUNTA(O410:Q410)=1,Q410&gt;0)),Q410*T410*IF(S410=0,0,IF(S410="Количество в месяц",1,IF(S410="Количество в неделю",4.285,IF(S410="Количество в день",IF(VLOOKUP(D410,'2Рабочее время'!$A$1:$C$50,2,FALSE)&gt;0,VLOOKUP(D410,'2Рабочее время'!$A$1:$C$50,2,FALSE),VLOOKUP(D410,'2Рабочее время'!$A$1:$C$50,3,FALSE)))))),0))))))</f>
        <v>0</v>
      </c>
      <c r="S410" s="91"/>
      <c r="T410" s="91"/>
      <c r="U410" s="39">
        <v>1</v>
      </c>
      <c r="V410" s="17">
        <f t="shared" si="20"/>
        <v>0</v>
      </c>
      <c r="W410" s="17">
        <f t="shared" si="22"/>
        <v>0</v>
      </c>
    </row>
    <row r="411" spans="4:23" ht="18.75" x14ac:dyDescent="0.25">
      <c r="D411" s="27"/>
      <c r="E411" s="44"/>
      <c r="F411" s="87"/>
      <c r="G411" s="83"/>
      <c r="H411" s="27"/>
      <c r="I411" s="27"/>
      <c r="J411" s="27"/>
      <c r="K411" s="17">
        <f t="shared" si="21"/>
        <v>0</v>
      </c>
      <c r="L411" s="88"/>
      <c r="M411" s="72"/>
      <c r="N411" s="72"/>
      <c r="O411" s="90"/>
      <c r="P411" s="72"/>
      <c r="Q411" s="72"/>
      <c r="R411" s="81">
        <f>IF(OR(COUNTA(L411:N411)&gt;=2,COUNTA(O411:Q411)&gt;=2),"ошибка",(IF((AND(COUNTA(L411:N411)=1,L411&gt;0)),L411*60*VLOOKUP(D411,'2Рабочее время'!$A:$L,4,FALSE)*((IF(VLOOKUP(D411,'2Рабочее время'!$A$1:$C$50,2,FALSE)&gt;0,VLOOKUP(D411,'2Рабочее время'!$A$1:$C$50,2,FALSE),VLOOKUP(D411,'2Рабочее время'!$A$1:$C$50,3,FALSE)))),IF((AND(COUNTA(L411:N411)=1,M411&gt;0)),M411*((IF(VLOOKUP(D411,'2Рабочее время'!$A$1:$C$50,2,FALSE)&gt;0,VLOOKUP(D411,'2Рабочее время'!$A$1:$C$50,2,FALSE),VLOOKUP(D411,'2Рабочее время'!$A$1:$C$50,3,FALSE)))),IF((AND(COUNTA(L411:N411)=1,N411&gt;0)),N411*T411*IF(S411=0,0,IF(S411="Количество в месяц",1,IF(S411="Количество в неделю",4.285,IF(S411="Количество в день",IF(VLOOKUP(D411,'2Рабочее время'!$A$1:$C$50,2,FALSE)&gt;0,VLOOKUP(D411,'2Рабочее время'!$A$1:$C$50,2,FALSE),VLOOKUP(D411,'2Рабочее время'!$A$1:$C$50,3,FALSE)))))),0)))+IF((AND(COUNTA(O411:Q411)=1,O411&gt;0)),O411*60*VLOOKUP(D411,'2Рабочее время'!$A:$L,4,FALSE)*((IF(VLOOKUP(D411,'2Рабочее время'!$A$1:$C$50,2,FALSE)&gt;0,VLOOKUP(D411,'2Рабочее время'!$A$1:$C$50,2,FALSE),VLOOKUP(D411,'2Рабочее время'!$A$1:$C$50,3,FALSE)))),IF((AND(COUNTA(L411:N411)=1,M411&gt;0)),M411*((IF(VLOOKUP(D411,'2Рабочее время'!$A$1:$C$50,2,FALSE)&gt;0,VLOOKUP(D411,'2Рабочее время'!$A$1:$C$50,2,FALSE),VLOOKUP(D411,'2Рабочее время'!$A$1:$C$50,3,FALSE)))),IF((AND(COUNTA(O411:Q411)=1,P411&gt;0)),P411*((IF(VLOOKUP(D411,'2Рабочее время'!$A$1:$C$50,2,FALSE)&gt;0,VLOOKUP(D411,'2Рабочее время'!$A$1:$C$50,2,FALSE),VLOOKUP(D411,'2Рабочее время'!$A$1:$C$50,3,FALSE)))),IF((AND(COUNTA(O411:Q411)=1,Q411&gt;0)),Q411*T411*IF(S411=0,0,IF(S411="Количество в месяц",1,IF(S411="Количество в неделю",4.285,IF(S411="Количество в день",IF(VLOOKUP(D411,'2Рабочее время'!$A$1:$C$50,2,FALSE)&gt;0,VLOOKUP(D411,'2Рабочее время'!$A$1:$C$50,2,FALSE),VLOOKUP(D411,'2Рабочее время'!$A$1:$C$50,3,FALSE)))))),0))))))</f>
        <v>0</v>
      </c>
      <c r="S411" s="91"/>
      <c r="T411" s="91"/>
      <c r="U411" s="39">
        <v>1</v>
      </c>
      <c r="V411" s="17">
        <f t="shared" si="20"/>
        <v>0</v>
      </c>
      <c r="W411" s="17">
        <f t="shared" si="22"/>
        <v>0</v>
      </c>
    </row>
    <row r="412" spans="4:23" ht="18.75" x14ac:dyDescent="0.25">
      <c r="D412" s="27"/>
      <c r="E412" s="44"/>
      <c r="F412" s="87"/>
      <c r="G412" s="83"/>
      <c r="H412" s="27"/>
      <c r="I412" s="27"/>
      <c r="J412" s="27"/>
      <c r="K412" s="17">
        <f t="shared" si="21"/>
        <v>0</v>
      </c>
      <c r="L412" s="88"/>
      <c r="M412" s="72"/>
      <c r="N412" s="72"/>
      <c r="O412" s="90"/>
      <c r="P412" s="72"/>
      <c r="Q412" s="72"/>
      <c r="R412" s="81">
        <f>IF(OR(COUNTA(L412:N412)&gt;=2,COUNTA(O412:Q412)&gt;=2),"ошибка",(IF((AND(COUNTA(L412:N412)=1,L412&gt;0)),L412*60*VLOOKUP(D412,'2Рабочее время'!$A:$L,4,FALSE)*((IF(VLOOKUP(D412,'2Рабочее время'!$A$1:$C$50,2,FALSE)&gt;0,VLOOKUP(D412,'2Рабочее время'!$A$1:$C$50,2,FALSE),VLOOKUP(D412,'2Рабочее время'!$A$1:$C$50,3,FALSE)))),IF((AND(COUNTA(L412:N412)=1,M412&gt;0)),M412*((IF(VLOOKUP(D412,'2Рабочее время'!$A$1:$C$50,2,FALSE)&gt;0,VLOOKUP(D412,'2Рабочее время'!$A$1:$C$50,2,FALSE),VLOOKUP(D412,'2Рабочее время'!$A$1:$C$50,3,FALSE)))),IF((AND(COUNTA(L412:N412)=1,N412&gt;0)),N412*T412*IF(S412=0,0,IF(S412="Количество в месяц",1,IF(S412="Количество в неделю",4.285,IF(S412="Количество в день",IF(VLOOKUP(D412,'2Рабочее время'!$A$1:$C$50,2,FALSE)&gt;0,VLOOKUP(D412,'2Рабочее время'!$A$1:$C$50,2,FALSE),VLOOKUP(D412,'2Рабочее время'!$A$1:$C$50,3,FALSE)))))),0)))+IF((AND(COUNTA(O412:Q412)=1,O412&gt;0)),O412*60*VLOOKUP(D412,'2Рабочее время'!$A:$L,4,FALSE)*((IF(VLOOKUP(D412,'2Рабочее время'!$A$1:$C$50,2,FALSE)&gt;0,VLOOKUP(D412,'2Рабочее время'!$A$1:$C$50,2,FALSE),VLOOKUP(D412,'2Рабочее время'!$A$1:$C$50,3,FALSE)))),IF((AND(COUNTA(L412:N412)=1,M412&gt;0)),M412*((IF(VLOOKUP(D412,'2Рабочее время'!$A$1:$C$50,2,FALSE)&gt;0,VLOOKUP(D412,'2Рабочее время'!$A$1:$C$50,2,FALSE),VLOOKUP(D412,'2Рабочее время'!$A$1:$C$50,3,FALSE)))),IF((AND(COUNTA(O412:Q412)=1,P412&gt;0)),P412*((IF(VLOOKUP(D412,'2Рабочее время'!$A$1:$C$50,2,FALSE)&gt;0,VLOOKUP(D412,'2Рабочее время'!$A$1:$C$50,2,FALSE),VLOOKUP(D412,'2Рабочее время'!$A$1:$C$50,3,FALSE)))),IF((AND(COUNTA(O412:Q412)=1,Q412&gt;0)),Q412*T412*IF(S412=0,0,IF(S412="Количество в месяц",1,IF(S412="Количество в неделю",4.285,IF(S412="Количество в день",IF(VLOOKUP(D412,'2Рабочее время'!$A$1:$C$50,2,FALSE)&gt;0,VLOOKUP(D412,'2Рабочее время'!$A$1:$C$50,2,FALSE),VLOOKUP(D412,'2Рабочее время'!$A$1:$C$50,3,FALSE)))))),0))))))</f>
        <v>0</v>
      </c>
      <c r="S412" s="91"/>
      <c r="T412" s="91"/>
      <c r="U412" s="39">
        <v>1</v>
      </c>
      <c r="V412" s="17">
        <f t="shared" si="20"/>
        <v>0</v>
      </c>
      <c r="W412" s="17">
        <f t="shared" si="22"/>
        <v>0</v>
      </c>
    </row>
    <row r="413" spans="4:23" ht="18.75" x14ac:dyDescent="0.25">
      <c r="D413" s="27"/>
      <c r="E413" s="44"/>
      <c r="F413" s="87"/>
      <c r="G413" s="83"/>
      <c r="H413" s="27"/>
      <c r="I413" s="27"/>
      <c r="J413" s="27"/>
      <c r="K413" s="17">
        <f t="shared" si="21"/>
        <v>0</v>
      </c>
      <c r="L413" s="88"/>
      <c r="M413" s="72"/>
      <c r="N413" s="72"/>
      <c r="O413" s="90"/>
      <c r="P413" s="72"/>
      <c r="Q413" s="72"/>
      <c r="R413" s="81">
        <f>IF(OR(COUNTA(L413:N413)&gt;=2,COUNTA(O413:Q413)&gt;=2),"ошибка",(IF((AND(COUNTA(L413:N413)=1,L413&gt;0)),L413*60*VLOOKUP(D413,'2Рабочее время'!$A:$L,4,FALSE)*((IF(VLOOKUP(D413,'2Рабочее время'!$A$1:$C$50,2,FALSE)&gt;0,VLOOKUP(D413,'2Рабочее время'!$A$1:$C$50,2,FALSE),VLOOKUP(D413,'2Рабочее время'!$A$1:$C$50,3,FALSE)))),IF((AND(COUNTA(L413:N413)=1,M413&gt;0)),M413*((IF(VLOOKUP(D413,'2Рабочее время'!$A$1:$C$50,2,FALSE)&gt;0,VLOOKUP(D413,'2Рабочее время'!$A$1:$C$50,2,FALSE),VLOOKUP(D413,'2Рабочее время'!$A$1:$C$50,3,FALSE)))),IF((AND(COUNTA(L413:N413)=1,N413&gt;0)),N413*T413*IF(S413=0,0,IF(S413="Количество в месяц",1,IF(S413="Количество в неделю",4.285,IF(S413="Количество в день",IF(VLOOKUP(D413,'2Рабочее время'!$A$1:$C$50,2,FALSE)&gt;0,VLOOKUP(D413,'2Рабочее время'!$A$1:$C$50,2,FALSE),VLOOKUP(D413,'2Рабочее время'!$A$1:$C$50,3,FALSE)))))),0)))+IF((AND(COUNTA(O413:Q413)=1,O413&gt;0)),O413*60*VLOOKUP(D413,'2Рабочее время'!$A:$L,4,FALSE)*((IF(VLOOKUP(D413,'2Рабочее время'!$A$1:$C$50,2,FALSE)&gt;0,VLOOKUP(D413,'2Рабочее время'!$A$1:$C$50,2,FALSE),VLOOKUP(D413,'2Рабочее время'!$A$1:$C$50,3,FALSE)))),IF((AND(COUNTA(L413:N413)=1,M413&gt;0)),M413*((IF(VLOOKUP(D413,'2Рабочее время'!$A$1:$C$50,2,FALSE)&gt;0,VLOOKUP(D413,'2Рабочее время'!$A$1:$C$50,2,FALSE),VLOOKUP(D413,'2Рабочее время'!$A$1:$C$50,3,FALSE)))),IF((AND(COUNTA(O413:Q413)=1,P413&gt;0)),P413*((IF(VLOOKUP(D413,'2Рабочее время'!$A$1:$C$50,2,FALSE)&gt;0,VLOOKUP(D413,'2Рабочее время'!$A$1:$C$50,2,FALSE),VLOOKUP(D413,'2Рабочее время'!$A$1:$C$50,3,FALSE)))),IF((AND(COUNTA(O413:Q413)=1,Q413&gt;0)),Q413*T413*IF(S413=0,0,IF(S413="Количество в месяц",1,IF(S413="Количество в неделю",4.285,IF(S413="Количество в день",IF(VLOOKUP(D413,'2Рабочее время'!$A$1:$C$50,2,FALSE)&gt;0,VLOOKUP(D413,'2Рабочее время'!$A$1:$C$50,2,FALSE),VLOOKUP(D413,'2Рабочее время'!$A$1:$C$50,3,FALSE)))))),0))))))</f>
        <v>0</v>
      </c>
      <c r="S413" s="91"/>
      <c r="T413" s="91"/>
      <c r="U413" s="39">
        <v>1</v>
      </c>
      <c r="V413" s="17">
        <f t="shared" si="20"/>
        <v>0</v>
      </c>
      <c r="W413" s="17">
        <f t="shared" si="22"/>
        <v>0</v>
      </c>
    </row>
    <row r="414" spans="4:23" ht="18.75" x14ac:dyDescent="0.25">
      <c r="D414" s="27"/>
      <c r="E414" s="44"/>
      <c r="F414" s="87"/>
      <c r="G414" s="83"/>
      <c r="H414" s="27"/>
      <c r="I414" s="27"/>
      <c r="J414" s="27"/>
      <c r="K414" s="17">
        <f t="shared" si="21"/>
        <v>0</v>
      </c>
      <c r="L414" s="88"/>
      <c r="M414" s="72"/>
      <c r="N414" s="72"/>
      <c r="O414" s="90"/>
      <c r="P414" s="72"/>
      <c r="Q414" s="72"/>
      <c r="R414" s="81">
        <f>IF(OR(COUNTA(L414:N414)&gt;=2,COUNTA(O414:Q414)&gt;=2),"ошибка",(IF((AND(COUNTA(L414:N414)=1,L414&gt;0)),L414*60*VLOOKUP(D414,'2Рабочее время'!$A:$L,4,FALSE)*((IF(VLOOKUP(D414,'2Рабочее время'!$A$1:$C$50,2,FALSE)&gt;0,VLOOKUP(D414,'2Рабочее время'!$A$1:$C$50,2,FALSE),VLOOKUP(D414,'2Рабочее время'!$A$1:$C$50,3,FALSE)))),IF((AND(COUNTA(L414:N414)=1,M414&gt;0)),M414*((IF(VLOOKUP(D414,'2Рабочее время'!$A$1:$C$50,2,FALSE)&gt;0,VLOOKUP(D414,'2Рабочее время'!$A$1:$C$50,2,FALSE),VLOOKUP(D414,'2Рабочее время'!$A$1:$C$50,3,FALSE)))),IF((AND(COUNTA(L414:N414)=1,N414&gt;0)),N414*T414*IF(S414=0,0,IF(S414="Количество в месяц",1,IF(S414="Количество в неделю",4.285,IF(S414="Количество в день",IF(VLOOKUP(D414,'2Рабочее время'!$A$1:$C$50,2,FALSE)&gt;0,VLOOKUP(D414,'2Рабочее время'!$A$1:$C$50,2,FALSE),VLOOKUP(D414,'2Рабочее время'!$A$1:$C$50,3,FALSE)))))),0)))+IF((AND(COUNTA(O414:Q414)=1,O414&gt;0)),O414*60*VLOOKUP(D414,'2Рабочее время'!$A:$L,4,FALSE)*((IF(VLOOKUP(D414,'2Рабочее время'!$A$1:$C$50,2,FALSE)&gt;0,VLOOKUP(D414,'2Рабочее время'!$A$1:$C$50,2,FALSE),VLOOKUP(D414,'2Рабочее время'!$A$1:$C$50,3,FALSE)))),IF((AND(COUNTA(L414:N414)=1,M414&gt;0)),M414*((IF(VLOOKUP(D414,'2Рабочее время'!$A$1:$C$50,2,FALSE)&gt;0,VLOOKUP(D414,'2Рабочее время'!$A$1:$C$50,2,FALSE),VLOOKUP(D414,'2Рабочее время'!$A$1:$C$50,3,FALSE)))),IF((AND(COUNTA(O414:Q414)=1,P414&gt;0)),P414*((IF(VLOOKUP(D414,'2Рабочее время'!$A$1:$C$50,2,FALSE)&gt;0,VLOOKUP(D414,'2Рабочее время'!$A$1:$C$50,2,FALSE),VLOOKUP(D414,'2Рабочее время'!$A$1:$C$50,3,FALSE)))),IF((AND(COUNTA(O414:Q414)=1,Q414&gt;0)),Q414*T414*IF(S414=0,0,IF(S414="Количество в месяц",1,IF(S414="Количество в неделю",4.285,IF(S414="Количество в день",IF(VLOOKUP(D414,'2Рабочее время'!$A$1:$C$50,2,FALSE)&gt;0,VLOOKUP(D414,'2Рабочее время'!$A$1:$C$50,2,FALSE),VLOOKUP(D414,'2Рабочее время'!$A$1:$C$50,3,FALSE)))))),0))))))</f>
        <v>0</v>
      </c>
      <c r="S414" s="91"/>
      <c r="T414" s="91"/>
      <c r="U414" s="39">
        <v>1</v>
      </c>
      <c r="V414" s="17">
        <f t="shared" si="20"/>
        <v>0</v>
      </c>
      <c r="W414" s="17">
        <f t="shared" si="22"/>
        <v>0</v>
      </c>
    </row>
    <row r="415" spans="4:23" ht="18.75" x14ac:dyDescent="0.25">
      <c r="D415" s="27"/>
      <c r="E415" s="44"/>
      <c r="F415" s="87"/>
      <c r="G415" s="83"/>
      <c r="H415" s="27"/>
      <c r="I415" s="27"/>
      <c r="J415" s="27"/>
      <c r="K415" s="17">
        <f t="shared" si="21"/>
        <v>0</v>
      </c>
      <c r="L415" s="88"/>
      <c r="M415" s="72"/>
      <c r="N415" s="72"/>
      <c r="O415" s="90"/>
      <c r="P415" s="72"/>
      <c r="Q415" s="72"/>
      <c r="R415" s="81">
        <f>IF(OR(COUNTA(L415:N415)&gt;=2,COUNTA(O415:Q415)&gt;=2),"ошибка",(IF((AND(COUNTA(L415:N415)=1,L415&gt;0)),L415*60*VLOOKUP(D415,'2Рабочее время'!$A:$L,4,FALSE)*((IF(VLOOKUP(D415,'2Рабочее время'!$A$1:$C$50,2,FALSE)&gt;0,VLOOKUP(D415,'2Рабочее время'!$A$1:$C$50,2,FALSE),VLOOKUP(D415,'2Рабочее время'!$A$1:$C$50,3,FALSE)))),IF((AND(COUNTA(L415:N415)=1,M415&gt;0)),M415*((IF(VLOOKUP(D415,'2Рабочее время'!$A$1:$C$50,2,FALSE)&gt;0,VLOOKUP(D415,'2Рабочее время'!$A$1:$C$50,2,FALSE),VLOOKUP(D415,'2Рабочее время'!$A$1:$C$50,3,FALSE)))),IF((AND(COUNTA(L415:N415)=1,N415&gt;0)),N415*T415*IF(S415=0,0,IF(S415="Количество в месяц",1,IF(S415="Количество в неделю",4.285,IF(S415="Количество в день",IF(VLOOKUP(D415,'2Рабочее время'!$A$1:$C$50,2,FALSE)&gt;0,VLOOKUP(D415,'2Рабочее время'!$A$1:$C$50,2,FALSE),VLOOKUP(D415,'2Рабочее время'!$A$1:$C$50,3,FALSE)))))),0)))+IF((AND(COUNTA(O415:Q415)=1,O415&gt;0)),O415*60*VLOOKUP(D415,'2Рабочее время'!$A:$L,4,FALSE)*((IF(VLOOKUP(D415,'2Рабочее время'!$A$1:$C$50,2,FALSE)&gt;0,VLOOKUP(D415,'2Рабочее время'!$A$1:$C$50,2,FALSE),VLOOKUP(D415,'2Рабочее время'!$A$1:$C$50,3,FALSE)))),IF((AND(COUNTA(L415:N415)=1,M415&gt;0)),M415*((IF(VLOOKUP(D415,'2Рабочее время'!$A$1:$C$50,2,FALSE)&gt;0,VLOOKUP(D415,'2Рабочее время'!$A$1:$C$50,2,FALSE),VLOOKUP(D415,'2Рабочее время'!$A$1:$C$50,3,FALSE)))),IF((AND(COUNTA(O415:Q415)=1,P415&gt;0)),P415*((IF(VLOOKUP(D415,'2Рабочее время'!$A$1:$C$50,2,FALSE)&gt;0,VLOOKUP(D415,'2Рабочее время'!$A$1:$C$50,2,FALSE),VLOOKUP(D415,'2Рабочее время'!$A$1:$C$50,3,FALSE)))),IF((AND(COUNTA(O415:Q415)=1,Q415&gt;0)),Q415*T415*IF(S415=0,0,IF(S415="Количество в месяц",1,IF(S415="Количество в неделю",4.285,IF(S415="Количество в день",IF(VLOOKUP(D415,'2Рабочее время'!$A$1:$C$50,2,FALSE)&gt;0,VLOOKUP(D415,'2Рабочее время'!$A$1:$C$50,2,FALSE),VLOOKUP(D415,'2Рабочее время'!$A$1:$C$50,3,FALSE)))))),0))))))</f>
        <v>0</v>
      </c>
      <c r="S415" s="91"/>
      <c r="T415" s="91"/>
      <c r="U415" s="39">
        <v>1</v>
      </c>
      <c r="V415" s="17">
        <f t="shared" si="20"/>
        <v>0</v>
      </c>
      <c r="W415" s="17">
        <f t="shared" si="22"/>
        <v>0</v>
      </c>
    </row>
    <row r="416" spans="4:23" ht="18.75" x14ac:dyDescent="0.25">
      <c r="D416" s="27"/>
      <c r="E416" s="44"/>
      <c r="F416" s="87"/>
      <c r="G416" s="83"/>
      <c r="H416" s="27"/>
      <c r="I416" s="27"/>
      <c r="J416" s="27"/>
      <c r="K416" s="17">
        <f t="shared" si="21"/>
        <v>0</v>
      </c>
      <c r="L416" s="88"/>
      <c r="M416" s="72"/>
      <c r="N416" s="72"/>
      <c r="O416" s="90"/>
      <c r="P416" s="72"/>
      <c r="Q416" s="72"/>
      <c r="R416" s="81">
        <f>IF(OR(COUNTA(L416:N416)&gt;=2,COUNTA(O416:Q416)&gt;=2),"ошибка",(IF((AND(COUNTA(L416:N416)=1,L416&gt;0)),L416*60*VLOOKUP(D416,'2Рабочее время'!$A:$L,4,FALSE)*((IF(VLOOKUP(D416,'2Рабочее время'!$A$1:$C$50,2,FALSE)&gt;0,VLOOKUP(D416,'2Рабочее время'!$A$1:$C$50,2,FALSE),VLOOKUP(D416,'2Рабочее время'!$A$1:$C$50,3,FALSE)))),IF((AND(COUNTA(L416:N416)=1,M416&gt;0)),M416*((IF(VLOOKUP(D416,'2Рабочее время'!$A$1:$C$50,2,FALSE)&gt;0,VLOOKUP(D416,'2Рабочее время'!$A$1:$C$50,2,FALSE),VLOOKUP(D416,'2Рабочее время'!$A$1:$C$50,3,FALSE)))),IF((AND(COUNTA(L416:N416)=1,N416&gt;0)),N416*T416*IF(S416=0,0,IF(S416="Количество в месяц",1,IF(S416="Количество в неделю",4.285,IF(S416="Количество в день",IF(VLOOKUP(D416,'2Рабочее время'!$A$1:$C$50,2,FALSE)&gt;0,VLOOKUP(D416,'2Рабочее время'!$A$1:$C$50,2,FALSE),VLOOKUP(D416,'2Рабочее время'!$A$1:$C$50,3,FALSE)))))),0)))+IF((AND(COUNTA(O416:Q416)=1,O416&gt;0)),O416*60*VLOOKUP(D416,'2Рабочее время'!$A:$L,4,FALSE)*((IF(VLOOKUP(D416,'2Рабочее время'!$A$1:$C$50,2,FALSE)&gt;0,VLOOKUP(D416,'2Рабочее время'!$A$1:$C$50,2,FALSE),VLOOKUP(D416,'2Рабочее время'!$A$1:$C$50,3,FALSE)))),IF((AND(COUNTA(L416:N416)=1,M416&gt;0)),M416*((IF(VLOOKUP(D416,'2Рабочее время'!$A$1:$C$50,2,FALSE)&gt;0,VLOOKUP(D416,'2Рабочее время'!$A$1:$C$50,2,FALSE),VLOOKUP(D416,'2Рабочее время'!$A$1:$C$50,3,FALSE)))),IF((AND(COUNTA(O416:Q416)=1,P416&gt;0)),P416*((IF(VLOOKUP(D416,'2Рабочее время'!$A$1:$C$50,2,FALSE)&gt;0,VLOOKUP(D416,'2Рабочее время'!$A$1:$C$50,2,FALSE),VLOOKUP(D416,'2Рабочее время'!$A$1:$C$50,3,FALSE)))),IF((AND(COUNTA(O416:Q416)=1,Q416&gt;0)),Q416*T416*IF(S416=0,0,IF(S416="Количество в месяц",1,IF(S416="Количество в неделю",4.285,IF(S416="Количество в день",IF(VLOOKUP(D416,'2Рабочее время'!$A$1:$C$50,2,FALSE)&gt;0,VLOOKUP(D416,'2Рабочее время'!$A$1:$C$50,2,FALSE),VLOOKUP(D416,'2Рабочее время'!$A$1:$C$50,3,FALSE)))))),0))))))</f>
        <v>0</v>
      </c>
      <c r="S416" s="91"/>
      <c r="T416" s="91"/>
      <c r="U416" s="39">
        <v>1</v>
      </c>
      <c r="V416" s="17">
        <f t="shared" si="20"/>
        <v>0</v>
      </c>
      <c r="W416" s="17">
        <f t="shared" si="22"/>
        <v>0</v>
      </c>
    </row>
    <row r="417" spans="4:23" ht="18.75" x14ac:dyDescent="0.25">
      <c r="D417" s="27"/>
      <c r="E417" s="44"/>
      <c r="F417" s="87"/>
      <c r="G417" s="83"/>
      <c r="H417" s="27"/>
      <c r="I417" s="27"/>
      <c r="J417" s="27"/>
      <c r="K417" s="17">
        <f t="shared" si="21"/>
        <v>0</v>
      </c>
      <c r="L417" s="88"/>
      <c r="M417" s="72"/>
      <c r="N417" s="72"/>
      <c r="O417" s="90"/>
      <c r="P417" s="72"/>
      <c r="Q417" s="72"/>
      <c r="R417" s="81">
        <f>IF(OR(COUNTA(L417:N417)&gt;=2,COUNTA(O417:Q417)&gt;=2),"ошибка",(IF((AND(COUNTA(L417:N417)=1,L417&gt;0)),L417*60*VLOOKUP(D417,'2Рабочее время'!$A:$L,4,FALSE)*((IF(VLOOKUP(D417,'2Рабочее время'!$A$1:$C$50,2,FALSE)&gt;0,VLOOKUP(D417,'2Рабочее время'!$A$1:$C$50,2,FALSE),VLOOKUP(D417,'2Рабочее время'!$A$1:$C$50,3,FALSE)))),IF((AND(COUNTA(L417:N417)=1,M417&gt;0)),M417*((IF(VLOOKUP(D417,'2Рабочее время'!$A$1:$C$50,2,FALSE)&gt;0,VLOOKUP(D417,'2Рабочее время'!$A$1:$C$50,2,FALSE),VLOOKUP(D417,'2Рабочее время'!$A$1:$C$50,3,FALSE)))),IF((AND(COUNTA(L417:N417)=1,N417&gt;0)),N417*T417*IF(S417=0,0,IF(S417="Количество в месяц",1,IF(S417="Количество в неделю",4.285,IF(S417="Количество в день",IF(VLOOKUP(D417,'2Рабочее время'!$A$1:$C$50,2,FALSE)&gt;0,VLOOKUP(D417,'2Рабочее время'!$A$1:$C$50,2,FALSE),VLOOKUP(D417,'2Рабочее время'!$A$1:$C$50,3,FALSE)))))),0)))+IF((AND(COUNTA(O417:Q417)=1,O417&gt;0)),O417*60*VLOOKUP(D417,'2Рабочее время'!$A:$L,4,FALSE)*((IF(VLOOKUP(D417,'2Рабочее время'!$A$1:$C$50,2,FALSE)&gt;0,VLOOKUP(D417,'2Рабочее время'!$A$1:$C$50,2,FALSE),VLOOKUP(D417,'2Рабочее время'!$A$1:$C$50,3,FALSE)))),IF((AND(COUNTA(L417:N417)=1,M417&gt;0)),M417*((IF(VLOOKUP(D417,'2Рабочее время'!$A$1:$C$50,2,FALSE)&gt;0,VLOOKUP(D417,'2Рабочее время'!$A$1:$C$50,2,FALSE),VLOOKUP(D417,'2Рабочее время'!$A$1:$C$50,3,FALSE)))),IF((AND(COUNTA(O417:Q417)=1,P417&gt;0)),P417*((IF(VLOOKUP(D417,'2Рабочее время'!$A$1:$C$50,2,FALSE)&gt;0,VLOOKUP(D417,'2Рабочее время'!$A$1:$C$50,2,FALSE),VLOOKUP(D417,'2Рабочее время'!$A$1:$C$50,3,FALSE)))),IF((AND(COUNTA(O417:Q417)=1,Q417&gt;0)),Q417*T417*IF(S417=0,0,IF(S417="Количество в месяц",1,IF(S417="Количество в неделю",4.285,IF(S417="Количество в день",IF(VLOOKUP(D417,'2Рабочее время'!$A$1:$C$50,2,FALSE)&gt;0,VLOOKUP(D417,'2Рабочее время'!$A$1:$C$50,2,FALSE),VLOOKUP(D417,'2Рабочее время'!$A$1:$C$50,3,FALSE)))))),0))))))</f>
        <v>0</v>
      </c>
      <c r="S417" s="91"/>
      <c r="T417" s="91"/>
      <c r="U417" s="39">
        <v>1</v>
      </c>
      <c r="V417" s="17">
        <f t="shared" si="20"/>
        <v>0</v>
      </c>
      <c r="W417" s="17">
        <f t="shared" si="22"/>
        <v>0</v>
      </c>
    </row>
    <row r="418" spans="4:23" ht="18.75" x14ac:dyDescent="0.25">
      <c r="D418" s="27"/>
      <c r="E418" s="44"/>
      <c r="F418" s="87"/>
      <c r="G418" s="83"/>
      <c r="H418" s="27"/>
      <c r="I418" s="27"/>
      <c r="J418" s="27"/>
      <c r="K418" s="17">
        <f t="shared" si="21"/>
        <v>0</v>
      </c>
      <c r="L418" s="88"/>
      <c r="M418" s="72"/>
      <c r="N418" s="72"/>
      <c r="O418" s="90"/>
      <c r="P418" s="72"/>
      <c r="Q418" s="72"/>
      <c r="R418" s="81">
        <f>IF(OR(COUNTA(L418:N418)&gt;=2,COUNTA(O418:Q418)&gt;=2),"ошибка",(IF((AND(COUNTA(L418:N418)=1,L418&gt;0)),L418*60*VLOOKUP(D418,'2Рабочее время'!$A:$L,4,FALSE)*((IF(VLOOKUP(D418,'2Рабочее время'!$A$1:$C$50,2,FALSE)&gt;0,VLOOKUP(D418,'2Рабочее время'!$A$1:$C$50,2,FALSE),VLOOKUP(D418,'2Рабочее время'!$A$1:$C$50,3,FALSE)))),IF((AND(COUNTA(L418:N418)=1,M418&gt;0)),M418*((IF(VLOOKUP(D418,'2Рабочее время'!$A$1:$C$50,2,FALSE)&gt;0,VLOOKUP(D418,'2Рабочее время'!$A$1:$C$50,2,FALSE),VLOOKUP(D418,'2Рабочее время'!$A$1:$C$50,3,FALSE)))),IF((AND(COUNTA(L418:N418)=1,N418&gt;0)),N418*T418*IF(S418=0,0,IF(S418="Количество в месяц",1,IF(S418="Количество в неделю",4.285,IF(S418="Количество в день",IF(VLOOKUP(D418,'2Рабочее время'!$A$1:$C$50,2,FALSE)&gt;0,VLOOKUP(D418,'2Рабочее время'!$A$1:$C$50,2,FALSE),VLOOKUP(D418,'2Рабочее время'!$A$1:$C$50,3,FALSE)))))),0)))+IF((AND(COUNTA(O418:Q418)=1,O418&gt;0)),O418*60*VLOOKUP(D418,'2Рабочее время'!$A:$L,4,FALSE)*((IF(VLOOKUP(D418,'2Рабочее время'!$A$1:$C$50,2,FALSE)&gt;0,VLOOKUP(D418,'2Рабочее время'!$A$1:$C$50,2,FALSE),VLOOKUP(D418,'2Рабочее время'!$A$1:$C$50,3,FALSE)))),IF((AND(COUNTA(L418:N418)=1,M418&gt;0)),M418*((IF(VLOOKUP(D418,'2Рабочее время'!$A$1:$C$50,2,FALSE)&gt;0,VLOOKUP(D418,'2Рабочее время'!$A$1:$C$50,2,FALSE),VLOOKUP(D418,'2Рабочее время'!$A$1:$C$50,3,FALSE)))),IF((AND(COUNTA(O418:Q418)=1,P418&gt;0)),P418*((IF(VLOOKUP(D418,'2Рабочее время'!$A$1:$C$50,2,FALSE)&gt;0,VLOOKUP(D418,'2Рабочее время'!$A$1:$C$50,2,FALSE),VLOOKUP(D418,'2Рабочее время'!$A$1:$C$50,3,FALSE)))),IF((AND(COUNTA(O418:Q418)=1,Q418&gt;0)),Q418*T418*IF(S418=0,0,IF(S418="Количество в месяц",1,IF(S418="Количество в неделю",4.285,IF(S418="Количество в день",IF(VLOOKUP(D418,'2Рабочее время'!$A$1:$C$50,2,FALSE)&gt;0,VLOOKUP(D418,'2Рабочее время'!$A$1:$C$50,2,FALSE),VLOOKUP(D418,'2Рабочее время'!$A$1:$C$50,3,FALSE)))))),0))))))</f>
        <v>0</v>
      </c>
      <c r="S418" s="91"/>
      <c r="T418" s="91"/>
      <c r="U418" s="39">
        <v>1</v>
      </c>
      <c r="V418" s="17">
        <f t="shared" si="20"/>
        <v>0</v>
      </c>
      <c r="W418" s="17">
        <f t="shared" si="22"/>
        <v>0</v>
      </c>
    </row>
    <row r="419" spans="4:23" ht="18.75" x14ac:dyDescent="0.25">
      <c r="D419" s="27"/>
      <c r="E419" s="44"/>
      <c r="F419" s="87"/>
      <c r="G419" s="83"/>
      <c r="H419" s="27"/>
      <c r="I419" s="27"/>
      <c r="J419" s="27"/>
      <c r="K419" s="17">
        <f t="shared" si="21"/>
        <v>0</v>
      </c>
      <c r="L419" s="88"/>
      <c r="M419" s="72"/>
      <c r="N419" s="72"/>
      <c r="O419" s="90"/>
      <c r="P419" s="72"/>
      <c r="Q419" s="72"/>
      <c r="R419" s="81">
        <f>IF(OR(COUNTA(L419:N419)&gt;=2,COUNTA(O419:Q419)&gt;=2),"ошибка",(IF((AND(COUNTA(L419:N419)=1,L419&gt;0)),L419*60*VLOOKUP(D419,'2Рабочее время'!$A:$L,4,FALSE)*((IF(VLOOKUP(D419,'2Рабочее время'!$A$1:$C$50,2,FALSE)&gt;0,VLOOKUP(D419,'2Рабочее время'!$A$1:$C$50,2,FALSE),VLOOKUP(D419,'2Рабочее время'!$A$1:$C$50,3,FALSE)))),IF((AND(COUNTA(L419:N419)=1,M419&gt;0)),M419*((IF(VLOOKUP(D419,'2Рабочее время'!$A$1:$C$50,2,FALSE)&gt;0,VLOOKUP(D419,'2Рабочее время'!$A$1:$C$50,2,FALSE),VLOOKUP(D419,'2Рабочее время'!$A$1:$C$50,3,FALSE)))),IF((AND(COUNTA(L419:N419)=1,N419&gt;0)),N419*T419*IF(S419=0,0,IF(S419="Количество в месяц",1,IF(S419="Количество в неделю",4.285,IF(S419="Количество в день",IF(VLOOKUP(D419,'2Рабочее время'!$A$1:$C$50,2,FALSE)&gt;0,VLOOKUP(D419,'2Рабочее время'!$A$1:$C$50,2,FALSE),VLOOKUP(D419,'2Рабочее время'!$A$1:$C$50,3,FALSE)))))),0)))+IF((AND(COUNTA(O419:Q419)=1,O419&gt;0)),O419*60*VLOOKUP(D419,'2Рабочее время'!$A:$L,4,FALSE)*((IF(VLOOKUP(D419,'2Рабочее время'!$A$1:$C$50,2,FALSE)&gt;0,VLOOKUP(D419,'2Рабочее время'!$A$1:$C$50,2,FALSE),VLOOKUP(D419,'2Рабочее время'!$A$1:$C$50,3,FALSE)))),IF((AND(COUNTA(L419:N419)=1,M419&gt;0)),M419*((IF(VLOOKUP(D419,'2Рабочее время'!$A$1:$C$50,2,FALSE)&gt;0,VLOOKUP(D419,'2Рабочее время'!$A$1:$C$50,2,FALSE),VLOOKUP(D419,'2Рабочее время'!$A$1:$C$50,3,FALSE)))),IF((AND(COUNTA(O419:Q419)=1,P419&gt;0)),P419*((IF(VLOOKUP(D419,'2Рабочее время'!$A$1:$C$50,2,FALSE)&gt;0,VLOOKUP(D419,'2Рабочее время'!$A$1:$C$50,2,FALSE),VLOOKUP(D419,'2Рабочее время'!$A$1:$C$50,3,FALSE)))),IF((AND(COUNTA(O419:Q419)=1,Q419&gt;0)),Q419*T419*IF(S419=0,0,IF(S419="Количество в месяц",1,IF(S419="Количество в неделю",4.285,IF(S419="Количество в день",IF(VLOOKUP(D419,'2Рабочее время'!$A$1:$C$50,2,FALSE)&gt;0,VLOOKUP(D419,'2Рабочее время'!$A$1:$C$50,2,FALSE),VLOOKUP(D419,'2Рабочее время'!$A$1:$C$50,3,FALSE)))))),0))))))</f>
        <v>0</v>
      </c>
      <c r="S419" s="91"/>
      <c r="T419" s="91"/>
      <c r="U419" s="39">
        <v>1</v>
      </c>
      <c r="V419" s="17">
        <f t="shared" si="20"/>
        <v>0</v>
      </c>
      <c r="W419" s="17">
        <f t="shared" si="22"/>
        <v>0</v>
      </c>
    </row>
    <row r="420" spans="4:23" ht="18.75" x14ac:dyDescent="0.25">
      <c r="D420" s="27"/>
      <c r="E420" s="44"/>
      <c r="F420" s="87"/>
      <c r="G420" s="83"/>
      <c r="H420" s="27"/>
      <c r="I420" s="27"/>
      <c r="J420" s="27"/>
      <c r="K420" s="17">
        <f t="shared" si="21"/>
        <v>0</v>
      </c>
      <c r="L420" s="88"/>
      <c r="M420" s="72"/>
      <c r="N420" s="72"/>
      <c r="O420" s="90"/>
      <c r="P420" s="72"/>
      <c r="Q420" s="72"/>
      <c r="R420" s="81">
        <f>IF(OR(COUNTA(L420:N420)&gt;=2,COUNTA(O420:Q420)&gt;=2),"ошибка",(IF((AND(COUNTA(L420:N420)=1,L420&gt;0)),L420*60*VLOOKUP(D420,'2Рабочее время'!$A:$L,4,FALSE)*((IF(VLOOKUP(D420,'2Рабочее время'!$A$1:$C$50,2,FALSE)&gt;0,VLOOKUP(D420,'2Рабочее время'!$A$1:$C$50,2,FALSE),VLOOKUP(D420,'2Рабочее время'!$A$1:$C$50,3,FALSE)))),IF((AND(COUNTA(L420:N420)=1,M420&gt;0)),M420*((IF(VLOOKUP(D420,'2Рабочее время'!$A$1:$C$50,2,FALSE)&gt;0,VLOOKUP(D420,'2Рабочее время'!$A$1:$C$50,2,FALSE),VLOOKUP(D420,'2Рабочее время'!$A$1:$C$50,3,FALSE)))),IF((AND(COUNTA(L420:N420)=1,N420&gt;0)),N420*T420*IF(S420=0,0,IF(S420="Количество в месяц",1,IF(S420="Количество в неделю",4.285,IF(S420="Количество в день",IF(VLOOKUP(D420,'2Рабочее время'!$A$1:$C$50,2,FALSE)&gt;0,VLOOKUP(D420,'2Рабочее время'!$A$1:$C$50,2,FALSE),VLOOKUP(D420,'2Рабочее время'!$A$1:$C$50,3,FALSE)))))),0)))+IF((AND(COUNTA(O420:Q420)=1,O420&gt;0)),O420*60*VLOOKUP(D420,'2Рабочее время'!$A:$L,4,FALSE)*((IF(VLOOKUP(D420,'2Рабочее время'!$A$1:$C$50,2,FALSE)&gt;0,VLOOKUP(D420,'2Рабочее время'!$A$1:$C$50,2,FALSE),VLOOKUP(D420,'2Рабочее время'!$A$1:$C$50,3,FALSE)))),IF((AND(COUNTA(L420:N420)=1,M420&gt;0)),M420*((IF(VLOOKUP(D420,'2Рабочее время'!$A$1:$C$50,2,FALSE)&gt;0,VLOOKUP(D420,'2Рабочее время'!$A$1:$C$50,2,FALSE),VLOOKUP(D420,'2Рабочее время'!$A$1:$C$50,3,FALSE)))),IF((AND(COUNTA(O420:Q420)=1,P420&gt;0)),P420*((IF(VLOOKUP(D420,'2Рабочее время'!$A$1:$C$50,2,FALSE)&gt;0,VLOOKUP(D420,'2Рабочее время'!$A$1:$C$50,2,FALSE),VLOOKUP(D420,'2Рабочее время'!$A$1:$C$50,3,FALSE)))),IF((AND(COUNTA(O420:Q420)=1,Q420&gt;0)),Q420*T420*IF(S420=0,0,IF(S420="Количество в месяц",1,IF(S420="Количество в неделю",4.285,IF(S420="Количество в день",IF(VLOOKUP(D420,'2Рабочее время'!$A$1:$C$50,2,FALSE)&gt;0,VLOOKUP(D420,'2Рабочее время'!$A$1:$C$50,2,FALSE),VLOOKUP(D420,'2Рабочее время'!$A$1:$C$50,3,FALSE)))))),0))))))</f>
        <v>0</v>
      </c>
      <c r="S420" s="91"/>
      <c r="T420" s="91"/>
      <c r="U420" s="39">
        <v>1</v>
      </c>
      <c r="V420" s="17">
        <f t="shared" si="20"/>
        <v>0</v>
      </c>
      <c r="W420" s="17">
        <f t="shared" si="22"/>
        <v>0</v>
      </c>
    </row>
    <row r="421" spans="4:23" ht="18.75" x14ac:dyDescent="0.25">
      <c r="D421" s="27"/>
      <c r="E421" s="44"/>
      <c r="F421" s="87"/>
      <c r="G421" s="83"/>
      <c r="H421" s="27"/>
      <c r="I421" s="27"/>
      <c r="J421" s="27"/>
      <c r="K421" s="17">
        <f t="shared" si="21"/>
        <v>0</v>
      </c>
      <c r="L421" s="88"/>
      <c r="M421" s="72"/>
      <c r="N421" s="72"/>
      <c r="O421" s="90"/>
      <c r="P421" s="72"/>
      <c r="Q421" s="72"/>
      <c r="R421" s="81">
        <f>IF(OR(COUNTA(L421:N421)&gt;=2,COUNTA(O421:Q421)&gt;=2),"ошибка",(IF((AND(COUNTA(L421:N421)=1,L421&gt;0)),L421*60*VLOOKUP(D421,'2Рабочее время'!$A:$L,4,FALSE)*((IF(VLOOKUP(D421,'2Рабочее время'!$A$1:$C$50,2,FALSE)&gt;0,VLOOKUP(D421,'2Рабочее время'!$A$1:$C$50,2,FALSE),VLOOKUP(D421,'2Рабочее время'!$A$1:$C$50,3,FALSE)))),IF((AND(COUNTA(L421:N421)=1,M421&gt;0)),M421*((IF(VLOOKUP(D421,'2Рабочее время'!$A$1:$C$50,2,FALSE)&gt;0,VLOOKUP(D421,'2Рабочее время'!$A$1:$C$50,2,FALSE),VLOOKUP(D421,'2Рабочее время'!$A$1:$C$50,3,FALSE)))),IF((AND(COUNTA(L421:N421)=1,N421&gt;0)),N421*T421*IF(S421=0,0,IF(S421="Количество в месяц",1,IF(S421="Количество в неделю",4.285,IF(S421="Количество в день",IF(VLOOKUP(D421,'2Рабочее время'!$A$1:$C$50,2,FALSE)&gt;0,VLOOKUP(D421,'2Рабочее время'!$A$1:$C$50,2,FALSE),VLOOKUP(D421,'2Рабочее время'!$A$1:$C$50,3,FALSE)))))),0)))+IF((AND(COUNTA(O421:Q421)=1,O421&gt;0)),O421*60*VLOOKUP(D421,'2Рабочее время'!$A:$L,4,FALSE)*((IF(VLOOKUP(D421,'2Рабочее время'!$A$1:$C$50,2,FALSE)&gt;0,VLOOKUP(D421,'2Рабочее время'!$A$1:$C$50,2,FALSE),VLOOKUP(D421,'2Рабочее время'!$A$1:$C$50,3,FALSE)))),IF((AND(COUNTA(L421:N421)=1,M421&gt;0)),M421*((IF(VLOOKUP(D421,'2Рабочее время'!$A$1:$C$50,2,FALSE)&gt;0,VLOOKUP(D421,'2Рабочее время'!$A$1:$C$50,2,FALSE),VLOOKUP(D421,'2Рабочее время'!$A$1:$C$50,3,FALSE)))),IF((AND(COUNTA(O421:Q421)=1,P421&gt;0)),P421*((IF(VLOOKUP(D421,'2Рабочее время'!$A$1:$C$50,2,FALSE)&gt;0,VLOOKUP(D421,'2Рабочее время'!$A$1:$C$50,2,FALSE),VLOOKUP(D421,'2Рабочее время'!$A$1:$C$50,3,FALSE)))),IF((AND(COUNTA(O421:Q421)=1,Q421&gt;0)),Q421*T421*IF(S421=0,0,IF(S421="Количество в месяц",1,IF(S421="Количество в неделю",4.285,IF(S421="Количество в день",IF(VLOOKUP(D421,'2Рабочее время'!$A$1:$C$50,2,FALSE)&gt;0,VLOOKUP(D421,'2Рабочее время'!$A$1:$C$50,2,FALSE),VLOOKUP(D421,'2Рабочее время'!$A$1:$C$50,3,FALSE)))))),0))))))</f>
        <v>0</v>
      </c>
      <c r="S421" s="91"/>
      <c r="T421" s="91"/>
      <c r="U421" s="39">
        <v>1</v>
      </c>
      <c r="V421" s="17">
        <f t="shared" si="20"/>
        <v>0</v>
      </c>
      <c r="W421" s="17">
        <f t="shared" si="22"/>
        <v>0</v>
      </c>
    </row>
    <row r="422" spans="4:23" ht="18.75" x14ac:dyDescent="0.25">
      <c r="D422" s="27"/>
      <c r="E422" s="44"/>
      <c r="F422" s="87"/>
      <c r="G422" s="83"/>
      <c r="H422" s="27"/>
      <c r="I422" s="27"/>
      <c r="J422" s="27"/>
      <c r="K422" s="17">
        <f t="shared" si="21"/>
        <v>0</v>
      </c>
      <c r="L422" s="88"/>
      <c r="M422" s="72"/>
      <c r="N422" s="72"/>
      <c r="O422" s="90"/>
      <c r="P422" s="72"/>
      <c r="Q422" s="72"/>
      <c r="R422" s="81">
        <f>IF(OR(COUNTA(L422:N422)&gt;=2,COUNTA(O422:Q422)&gt;=2),"ошибка",(IF((AND(COUNTA(L422:N422)=1,L422&gt;0)),L422*60*VLOOKUP(D422,'2Рабочее время'!$A:$L,4,FALSE)*((IF(VLOOKUP(D422,'2Рабочее время'!$A$1:$C$50,2,FALSE)&gt;0,VLOOKUP(D422,'2Рабочее время'!$A$1:$C$50,2,FALSE),VLOOKUP(D422,'2Рабочее время'!$A$1:$C$50,3,FALSE)))),IF((AND(COUNTA(L422:N422)=1,M422&gt;0)),M422*((IF(VLOOKUP(D422,'2Рабочее время'!$A$1:$C$50,2,FALSE)&gt;0,VLOOKUP(D422,'2Рабочее время'!$A$1:$C$50,2,FALSE),VLOOKUP(D422,'2Рабочее время'!$A$1:$C$50,3,FALSE)))),IF((AND(COUNTA(L422:N422)=1,N422&gt;0)),N422*T422*IF(S422=0,0,IF(S422="Количество в месяц",1,IF(S422="Количество в неделю",4.285,IF(S422="Количество в день",IF(VLOOKUP(D422,'2Рабочее время'!$A$1:$C$50,2,FALSE)&gt;0,VLOOKUP(D422,'2Рабочее время'!$A$1:$C$50,2,FALSE),VLOOKUP(D422,'2Рабочее время'!$A$1:$C$50,3,FALSE)))))),0)))+IF((AND(COUNTA(O422:Q422)=1,O422&gt;0)),O422*60*VLOOKUP(D422,'2Рабочее время'!$A:$L,4,FALSE)*((IF(VLOOKUP(D422,'2Рабочее время'!$A$1:$C$50,2,FALSE)&gt;0,VLOOKUP(D422,'2Рабочее время'!$A$1:$C$50,2,FALSE),VLOOKUP(D422,'2Рабочее время'!$A$1:$C$50,3,FALSE)))),IF((AND(COUNTA(L422:N422)=1,M422&gt;0)),M422*((IF(VLOOKUP(D422,'2Рабочее время'!$A$1:$C$50,2,FALSE)&gt;0,VLOOKUP(D422,'2Рабочее время'!$A$1:$C$50,2,FALSE),VLOOKUP(D422,'2Рабочее время'!$A$1:$C$50,3,FALSE)))),IF((AND(COUNTA(O422:Q422)=1,P422&gt;0)),P422*((IF(VLOOKUP(D422,'2Рабочее время'!$A$1:$C$50,2,FALSE)&gt;0,VLOOKUP(D422,'2Рабочее время'!$A$1:$C$50,2,FALSE),VLOOKUP(D422,'2Рабочее время'!$A$1:$C$50,3,FALSE)))),IF((AND(COUNTA(O422:Q422)=1,Q422&gt;0)),Q422*T422*IF(S422=0,0,IF(S422="Количество в месяц",1,IF(S422="Количество в неделю",4.285,IF(S422="Количество в день",IF(VLOOKUP(D422,'2Рабочее время'!$A$1:$C$50,2,FALSE)&gt;0,VLOOKUP(D422,'2Рабочее время'!$A$1:$C$50,2,FALSE),VLOOKUP(D422,'2Рабочее время'!$A$1:$C$50,3,FALSE)))))),0))))))</f>
        <v>0</v>
      </c>
      <c r="S422" s="91"/>
      <c r="T422" s="91"/>
      <c r="U422" s="39">
        <v>1</v>
      </c>
      <c r="V422" s="17">
        <f t="shared" si="20"/>
        <v>0</v>
      </c>
      <c r="W422" s="17">
        <f t="shared" si="22"/>
        <v>0</v>
      </c>
    </row>
    <row r="423" spans="4:23" ht="18.75" x14ac:dyDescent="0.25">
      <c r="D423" s="27"/>
      <c r="E423" s="44"/>
      <c r="F423" s="87"/>
      <c r="G423" s="83"/>
      <c r="H423" s="27"/>
      <c r="I423" s="27"/>
      <c r="J423" s="27"/>
      <c r="K423" s="17">
        <f t="shared" si="21"/>
        <v>0</v>
      </c>
      <c r="L423" s="88"/>
      <c r="M423" s="72"/>
      <c r="N423" s="72"/>
      <c r="O423" s="90"/>
      <c r="P423" s="72"/>
      <c r="Q423" s="72"/>
      <c r="R423" s="81">
        <f>IF(OR(COUNTA(L423:N423)&gt;=2,COUNTA(O423:Q423)&gt;=2),"ошибка",(IF((AND(COUNTA(L423:N423)=1,L423&gt;0)),L423*60*VLOOKUP(D423,'2Рабочее время'!$A:$L,4,FALSE)*((IF(VLOOKUP(D423,'2Рабочее время'!$A$1:$C$50,2,FALSE)&gt;0,VLOOKUP(D423,'2Рабочее время'!$A$1:$C$50,2,FALSE),VLOOKUP(D423,'2Рабочее время'!$A$1:$C$50,3,FALSE)))),IF((AND(COUNTA(L423:N423)=1,M423&gt;0)),M423*((IF(VLOOKUP(D423,'2Рабочее время'!$A$1:$C$50,2,FALSE)&gt;0,VLOOKUP(D423,'2Рабочее время'!$A$1:$C$50,2,FALSE),VLOOKUP(D423,'2Рабочее время'!$A$1:$C$50,3,FALSE)))),IF((AND(COUNTA(L423:N423)=1,N423&gt;0)),N423*T423*IF(S423=0,0,IF(S423="Количество в месяц",1,IF(S423="Количество в неделю",4.285,IF(S423="Количество в день",IF(VLOOKUP(D423,'2Рабочее время'!$A$1:$C$50,2,FALSE)&gt;0,VLOOKUP(D423,'2Рабочее время'!$A$1:$C$50,2,FALSE),VLOOKUP(D423,'2Рабочее время'!$A$1:$C$50,3,FALSE)))))),0)))+IF((AND(COUNTA(O423:Q423)=1,O423&gt;0)),O423*60*VLOOKUP(D423,'2Рабочее время'!$A:$L,4,FALSE)*((IF(VLOOKUP(D423,'2Рабочее время'!$A$1:$C$50,2,FALSE)&gt;0,VLOOKUP(D423,'2Рабочее время'!$A$1:$C$50,2,FALSE),VLOOKUP(D423,'2Рабочее время'!$A$1:$C$50,3,FALSE)))),IF((AND(COUNTA(L423:N423)=1,M423&gt;0)),M423*((IF(VLOOKUP(D423,'2Рабочее время'!$A$1:$C$50,2,FALSE)&gt;0,VLOOKUP(D423,'2Рабочее время'!$A$1:$C$50,2,FALSE),VLOOKUP(D423,'2Рабочее время'!$A$1:$C$50,3,FALSE)))),IF((AND(COUNTA(O423:Q423)=1,P423&gt;0)),P423*((IF(VLOOKUP(D423,'2Рабочее время'!$A$1:$C$50,2,FALSE)&gt;0,VLOOKUP(D423,'2Рабочее время'!$A$1:$C$50,2,FALSE),VLOOKUP(D423,'2Рабочее время'!$A$1:$C$50,3,FALSE)))),IF((AND(COUNTA(O423:Q423)=1,Q423&gt;0)),Q423*T423*IF(S423=0,0,IF(S423="Количество в месяц",1,IF(S423="Количество в неделю",4.285,IF(S423="Количество в день",IF(VLOOKUP(D423,'2Рабочее время'!$A$1:$C$50,2,FALSE)&gt;0,VLOOKUP(D423,'2Рабочее время'!$A$1:$C$50,2,FALSE),VLOOKUP(D423,'2Рабочее время'!$A$1:$C$50,3,FALSE)))))),0))))))</f>
        <v>0</v>
      </c>
      <c r="S423" s="91"/>
      <c r="T423" s="91"/>
      <c r="U423" s="39">
        <v>1</v>
      </c>
      <c r="V423" s="17">
        <f t="shared" si="20"/>
        <v>0</v>
      </c>
      <c r="W423" s="17">
        <f t="shared" si="22"/>
        <v>0</v>
      </c>
    </row>
    <row r="424" spans="4:23" ht="18.75" x14ac:dyDescent="0.25">
      <c r="D424" s="27"/>
      <c r="E424" s="44"/>
      <c r="F424" s="87"/>
      <c r="G424" s="83"/>
      <c r="H424" s="27"/>
      <c r="I424" s="27"/>
      <c r="J424" s="27"/>
      <c r="K424" s="17">
        <f t="shared" si="21"/>
        <v>0</v>
      </c>
      <c r="L424" s="88"/>
      <c r="M424" s="72"/>
      <c r="N424" s="72"/>
      <c r="O424" s="90"/>
      <c r="P424" s="72"/>
      <c r="Q424" s="72"/>
      <c r="R424" s="81">
        <f>IF(OR(COUNTA(L424:N424)&gt;=2,COUNTA(O424:Q424)&gt;=2),"ошибка",(IF((AND(COUNTA(L424:N424)=1,L424&gt;0)),L424*60*VLOOKUP(D424,'2Рабочее время'!$A:$L,4,FALSE)*((IF(VLOOKUP(D424,'2Рабочее время'!$A$1:$C$50,2,FALSE)&gt;0,VLOOKUP(D424,'2Рабочее время'!$A$1:$C$50,2,FALSE),VLOOKUP(D424,'2Рабочее время'!$A$1:$C$50,3,FALSE)))),IF((AND(COUNTA(L424:N424)=1,M424&gt;0)),M424*((IF(VLOOKUP(D424,'2Рабочее время'!$A$1:$C$50,2,FALSE)&gt;0,VLOOKUP(D424,'2Рабочее время'!$A$1:$C$50,2,FALSE),VLOOKUP(D424,'2Рабочее время'!$A$1:$C$50,3,FALSE)))),IF((AND(COUNTA(L424:N424)=1,N424&gt;0)),N424*T424*IF(S424=0,0,IF(S424="Количество в месяц",1,IF(S424="Количество в неделю",4.285,IF(S424="Количество в день",IF(VLOOKUP(D424,'2Рабочее время'!$A$1:$C$50,2,FALSE)&gt;0,VLOOKUP(D424,'2Рабочее время'!$A$1:$C$50,2,FALSE),VLOOKUP(D424,'2Рабочее время'!$A$1:$C$50,3,FALSE)))))),0)))+IF((AND(COUNTA(O424:Q424)=1,O424&gt;0)),O424*60*VLOOKUP(D424,'2Рабочее время'!$A:$L,4,FALSE)*((IF(VLOOKUP(D424,'2Рабочее время'!$A$1:$C$50,2,FALSE)&gt;0,VLOOKUP(D424,'2Рабочее время'!$A$1:$C$50,2,FALSE),VLOOKUP(D424,'2Рабочее время'!$A$1:$C$50,3,FALSE)))),IF((AND(COUNTA(L424:N424)=1,M424&gt;0)),M424*((IF(VLOOKUP(D424,'2Рабочее время'!$A$1:$C$50,2,FALSE)&gt;0,VLOOKUP(D424,'2Рабочее время'!$A$1:$C$50,2,FALSE),VLOOKUP(D424,'2Рабочее время'!$A$1:$C$50,3,FALSE)))),IF((AND(COUNTA(O424:Q424)=1,P424&gt;0)),P424*((IF(VLOOKUP(D424,'2Рабочее время'!$A$1:$C$50,2,FALSE)&gt;0,VLOOKUP(D424,'2Рабочее время'!$A$1:$C$50,2,FALSE),VLOOKUP(D424,'2Рабочее время'!$A$1:$C$50,3,FALSE)))),IF((AND(COUNTA(O424:Q424)=1,Q424&gt;0)),Q424*T424*IF(S424=0,0,IF(S424="Количество в месяц",1,IF(S424="Количество в неделю",4.285,IF(S424="Количество в день",IF(VLOOKUP(D424,'2Рабочее время'!$A$1:$C$50,2,FALSE)&gt;0,VLOOKUP(D424,'2Рабочее время'!$A$1:$C$50,2,FALSE),VLOOKUP(D424,'2Рабочее время'!$A$1:$C$50,3,FALSE)))))),0))))))</f>
        <v>0</v>
      </c>
      <c r="S424" s="91"/>
      <c r="T424" s="91"/>
      <c r="U424" s="39">
        <v>1</v>
      </c>
      <c r="V424" s="17">
        <f t="shared" si="20"/>
        <v>0</v>
      </c>
      <c r="W424" s="17">
        <f t="shared" si="22"/>
        <v>0</v>
      </c>
    </row>
    <row r="425" spans="4:23" ht="18.75" x14ac:dyDescent="0.25">
      <c r="D425" s="27"/>
      <c r="E425" s="44"/>
      <c r="F425" s="87"/>
      <c r="G425" s="83"/>
      <c r="H425" s="27"/>
      <c r="I425" s="27"/>
      <c r="J425" s="27"/>
      <c r="K425" s="17">
        <f t="shared" si="21"/>
        <v>0</v>
      </c>
      <c r="L425" s="88"/>
      <c r="M425" s="72"/>
      <c r="N425" s="72"/>
      <c r="O425" s="90"/>
      <c r="P425" s="72"/>
      <c r="Q425" s="72"/>
      <c r="R425" s="81">
        <f>IF(OR(COUNTA(L425:N425)&gt;=2,COUNTA(O425:Q425)&gt;=2),"ошибка",(IF((AND(COUNTA(L425:N425)=1,L425&gt;0)),L425*60*VLOOKUP(D425,'2Рабочее время'!$A:$L,4,FALSE)*((IF(VLOOKUP(D425,'2Рабочее время'!$A$1:$C$50,2,FALSE)&gt;0,VLOOKUP(D425,'2Рабочее время'!$A$1:$C$50,2,FALSE),VLOOKUP(D425,'2Рабочее время'!$A$1:$C$50,3,FALSE)))),IF((AND(COUNTA(L425:N425)=1,M425&gt;0)),M425*((IF(VLOOKUP(D425,'2Рабочее время'!$A$1:$C$50,2,FALSE)&gt;0,VLOOKUP(D425,'2Рабочее время'!$A$1:$C$50,2,FALSE),VLOOKUP(D425,'2Рабочее время'!$A$1:$C$50,3,FALSE)))),IF((AND(COUNTA(L425:N425)=1,N425&gt;0)),N425*T425*IF(S425=0,0,IF(S425="Количество в месяц",1,IF(S425="Количество в неделю",4.285,IF(S425="Количество в день",IF(VLOOKUP(D425,'2Рабочее время'!$A$1:$C$50,2,FALSE)&gt;0,VLOOKUP(D425,'2Рабочее время'!$A$1:$C$50,2,FALSE),VLOOKUP(D425,'2Рабочее время'!$A$1:$C$50,3,FALSE)))))),0)))+IF((AND(COUNTA(O425:Q425)=1,O425&gt;0)),O425*60*VLOOKUP(D425,'2Рабочее время'!$A:$L,4,FALSE)*((IF(VLOOKUP(D425,'2Рабочее время'!$A$1:$C$50,2,FALSE)&gt;0,VLOOKUP(D425,'2Рабочее время'!$A$1:$C$50,2,FALSE),VLOOKUP(D425,'2Рабочее время'!$A$1:$C$50,3,FALSE)))),IF((AND(COUNTA(L425:N425)=1,M425&gt;0)),M425*((IF(VLOOKUP(D425,'2Рабочее время'!$A$1:$C$50,2,FALSE)&gt;0,VLOOKUP(D425,'2Рабочее время'!$A$1:$C$50,2,FALSE),VLOOKUP(D425,'2Рабочее время'!$A$1:$C$50,3,FALSE)))),IF((AND(COUNTA(O425:Q425)=1,P425&gt;0)),P425*((IF(VLOOKUP(D425,'2Рабочее время'!$A$1:$C$50,2,FALSE)&gt;0,VLOOKUP(D425,'2Рабочее время'!$A$1:$C$50,2,FALSE),VLOOKUP(D425,'2Рабочее время'!$A$1:$C$50,3,FALSE)))),IF((AND(COUNTA(O425:Q425)=1,Q425&gt;0)),Q425*T425*IF(S425=0,0,IF(S425="Количество в месяц",1,IF(S425="Количество в неделю",4.285,IF(S425="Количество в день",IF(VLOOKUP(D425,'2Рабочее время'!$A$1:$C$50,2,FALSE)&gt;0,VLOOKUP(D425,'2Рабочее время'!$A$1:$C$50,2,FALSE),VLOOKUP(D425,'2Рабочее время'!$A$1:$C$50,3,FALSE)))))),0))))))</f>
        <v>0</v>
      </c>
      <c r="S425" s="91"/>
      <c r="T425" s="91"/>
      <c r="U425" s="39">
        <v>1</v>
      </c>
      <c r="V425" s="17">
        <f t="shared" si="20"/>
        <v>0</v>
      </c>
      <c r="W425" s="17">
        <f t="shared" si="22"/>
        <v>0</v>
      </c>
    </row>
    <row r="426" spans="4:23" ht="18.75" x14ac:dyDescent="0.25">
      <c r="D426" s="27"/>
      <c r="E426" s="44"/>
      <c r="F426" s="87"/>
      <c r="G426" s="83"/>
      <c r="H426" s="27"/>
      <c r="I426" s="27"/>
      <c r="J426" s="27"/>
      <c r="K426" s="17">
        <f t="shared" si="21"/>
        <v>0</v>
      </c>
      <c r="L426" s="88"/>
      <c r="M426" s="72"/>
      <c r="N426" s="72"/>
      <c r="O426" s="90"/>
      <c r="P426" s="72"/>
      <c r="Q426" s="72"/>
      <c r="R426" s="81">
        <f>IF(OR(COUNTA(L426:N426)&gt;=2,COUNTA(O426:Q426)&gt;=2),"ошибка",(IF((AND(COUNTA(L426:N426)=1,L426&gt;0)),L426*60*VLOOKUP(D426,'2Рабочее время'!$A:$L,4,FALSE)*((IF(VLOOKUP(D426,'2Рабочее время'!$A$1:$C$50,2,FALSE)&gt;0,VLOOKUP(D426,'2Рабочее время'!$A$1:$C$50,2,FALSE),VLOOKUP(D426,'2Рабочее время'!$A$1:$C$50,3,FALSE)))),IF((AND(COUNTA(L426:N426)=1,M426&gt;0)),M426*((IF(VLOOKUP(D426,'2Рабочее время'!$A$1:$C$50,2,FALSE)&gt;0,VLOOKUP(D426,'2Рабочее время'!$A$1:$C$50,2,FALSE),VLOOKUP(D426,'2Рабочее время'!$A$1:$C$50,3,FALSE)))),IF((AND(COUNTA(L426:N426)=1,N426&gt;0)),N426*T426*IF(S426=0,0,IF(S426="Количество в месяц",1,IF(S426="Количество в неделю",4.285,IF(S426="Количество в день",IF(VLOOKUP(D426,'2Рабочее время'!$A$1:$C$50,2,FALSE)&gt;0,VLOOKUP(D426,'2Рабочее время'!$A$1:$C$50,2,FALSE),VLOOKUP(D426,'2Рабочее время'!$A$1:$C$50,3,FALSE)))))),0)))+IF((AND(COUNTA(O426:Q426)=1,O426&gt;0)),O426*60*VLOOKUP(D426,'2Рабочее время'!$A:$L,4,FALSE)*((IF(VLOOKUP(D426,'2Рабочее время'!$A$1:$C$50,2,FALSE)&gt;0,VLOOKUP(D426,'2Рабочее время'!$A$1:$C$50,2,FALSE),VLOOKUP(D426,'2Рабочее время'!$A$1:$C$50,3,FALSE)))),IF((AND(COUNTA(L426:N426)=1,M426&gt;0)),M426*((IF(VLOOKUP(D426,'2Рабочее время'!$A$1:$C$50,2,FALSE)&gt;0,VLOOKUP(D426,'2Рабочее время'!$A$1:$C$50,2,FALSE),VLOOKUP(D426,'2Рабочее время'!$A$1:$C$50,3,FALSE)))),IF((AND(COUNTA(O426:Q426)=1,P426&gt;0)),P426*((IF(VLOOKUP(D426,'2Рабочее время'!$A$1:$C$50,2,FALSE)&gt;0,VLOOKUP(D426,'2Рабочее время'!$A$1:$C$50,2,FALSE),VLOOKUP(D426,'2Рабочее время'!$A$1:$C$50,3,FALSE)))),IF((AND(COUNTA(O426:Q426)=1,Q426&gt;0)),Q426*T426*IF(S426=0,0,IF(S426="Количество в месяц",1,IF(S426="Количество в неделю",4.285,IF(S426="Количество в день",IF(VLOOKUP(D426,'2Рабочее время'!$A$1:$C$50,2,FALSE)&gt;0,VLOOKUP(D426,'2Рабочее время'!$A$1:$C$50,2,FALSE),VLOOKUP(D426,'2Рабочее время'!$A$1:$C$50,3,FALSE)))))),0))))))</f>
        <v>0</v>
      </c>
      <c r="S426" s="91"/>
      <c r="T426" s="91"/>
      <c r="U426" s="39">
        <v>1</v>
      </c>
      <c r="V426" s="17">
        <f t="shared" si="20"/>
        <v>0</v>
      </c>
      <c r="W426" s="17">
        <f t="shared" si="22"/>
        <v>0</v>
      </c>
    </row>
    <row r="427" spans="4:23" ht="18.75" x14ac:dyDescent="0.25">
      <c r="D427" s="27"/>
      <c r="E427" s="44"/>
      <c r="F427" s="87"/>
      <c r="G427" s="83"/>
      <c r="H427" s="27"/>
      <c r="I427" s="27"/>
      <c r="J427" s="27"/>
      <c r="K427" s="17">
        <f t="shared" si="21"/>
        <v>0</v>
      </c>
      <c r="L427" s="88"/>
      <c r="M427" s="72"/>
      <c r="N427" s="72"/>
      <c r="O427" s="90"/>
      <c r="P427" s="72"/>
      <c r="Q427" s="72"/>
      <c r="R427" s="81">
        <f>IF(OR(COUNTA(L427:N427)&gt;=2,COUNTA(O427:Q427)&gt;=2),"ошибка",(IF((AND(COUNTA(L427:N427)=1,L427&gt;0)),L427*60*VLOOKUP(D427,'2Рабочее время'!$A:$L,4,FALSE)*((IF(VLOOKUP(D427,'2Рабочее время'!$A$1:$C$50,2,FALSE)&gt;0,VLOOKUP(D427,'2Рабочее время'!$A$1:$C$50,2,FALSE),VLOOKUP(D427,'2Рабочее время'!$A$1:$C$50,3,FALSE)))),IF((AND(COUNTA(L427:N427)=1,M427&gt;0)),M427*((IF(VLOOKUP(D427,'2Рабочее время'!$A$1:$C$50,2,FALSE)&gt;0,VLOOKUP(D427,'2Рабочее время'!$A$1:$C$50,2,FALSE),VLOOKUP(D427,'2Рабочее время'!$A$1:$C$50,3,FALSE)))),IF((AND(COUNTA(L427:N427)=1,N427&gt;0)),N427*T427*IF(S427=0,0,IF(S427="Количество в месяц",1,IF(S427="Количество в неделю",4.285,IF(S427="Количество в день",IF(VLOOKUP(D427,'2Рабочее время'!$A$1:$C$50,2,FALSE)&gt;0,VLOOKUP(D427,'2Рабочее время'!$A$1:$C$50,2,FALSE),VLOOKUP(D427,'2Рабочее время'!$A$1:$C$50,3,FALSE)))))),0)))+IF((AND(COUNTA(O427:Q427)=1,O427&gt;0)),O427*60*VLOOKUP(D427,'2Рабочее время'!$A:$L,4,FALSE)*((IF(VLOOKUP(D427,'2Рабочее время'!$A$1:$C$50,2,FALSE)&gt;0,VLOOKUP(D427,'2Рабочее время'!$A$1:$C$50,2,FALSE),VLOOKUP(D427,'2Рабочее время'!$A$1:$C$50,3,FALSE)))),IF((AND(COUNTA(L427:N427)=1,M427&gt;0)),M427*((IF(VLOOKUP(D427,'2Рабочее время'!$A$1:$C$50,2,FALSE)&gt;0,VLOOKUP(D427,'2Рабочее время'!$A$1:$C$50,2,FALSE),VLOOKUP(D427,'2Рабочее время'!$A$1:$C$50,3,FALSE)))),IF((AND(COUNTA(O427:Q427)=1,P427&gt;0)),P427*((IF(VLOOKUP(D427,'2Рабочее время'!$A$1:$C$50,2,FALSE)&gt;0,VLOOKUP(D427,'2Рабочее время'!$A$1:$C$50,2,FALSE),VLOOKUP(D427,'2Рабочее время'!$A$1:$C$50,3,FALSE)))),IF((AND(COUNTA(O427:Q427)=1,Q427&gt;0)),Q427*T427*IF(S427=0,0,IF(S427="Количество в месяц",1,IF(S427="Количество в неделю",4.285,IF(S427="Количество в день",IF(VLOOKUP(D427,'2Рабочее время'!$A$1:$C$50,2,FALSE)&gt;0,VLOOKUP(D427,'2Рабочее время'!$A$1:$C$50,2,FALSE),VLOOKUP(D427,'2Рабочее время'!$A$1:$C$50,3,FALSE)))))),0))))))</f>
        <v>0</v>
      </c>
      <c r="S427" s="91"/>
      <c r="T427" s="91"/>
      <c r="U427" s="39">
        <v>1</v>
      </c>
      <c r="V427" s="17">
        <f t="shared" si="20"/>
        <v>0</v>
      </c>
      <c r="W427" s="17">
        <f t="shared" si="22"/>
        <v>0</v>
      </c>
    </row>
    <row r="428" spans="4:23" ht="18.75" x14ac:dyDescent="0.25">
      <c r="D428" s="27"/>
      <c r="E428" s="44"/>
      <c r="F428" s="87"/>
      <c r="G428" s="83"/>
      <c r="H428" s="27"/>
      <c r="I428" s="27"/>
      <c r="J428" s="27"/>
      <c r="K428" s="17">
        <f t="shared" si="21"/>
        <v>0</v>
      </c>
      <c r="L428" s="88"/>
      <c r="M428" s="72"/>
      <c r="N428" s="72"/>
      <c r="O428" s="90"/>
      <c r="P428" s="72"/>
      <c r="Q428" s="72"/>
      <c r="R428" s="81">
        <f>IF(OR(COUNTA(L428:N428)&gt;=2,COUNTA(O428:Q428)&gt;=2),"ошибка",(IF((AND(COUNTA(L428:N428)=1,L428&gt;0)),L428*60*VLOOKUP(D428,'2Рабочее время'!$A:$L,4,FALSE)*((IF(VLOOKUP(D428,'2Рабочее время'!$A$1:$C$50,2,FALSE)&gt;0,VLOOKUP(D428,'2Рабочее время'!$A$1:$C$50,2,FALSE),VLOOKUP(D428,'2Рабочее время'!$A$1:$C$50,3,FALSE)))),IF((AND(COUNTA(L428:N428)=1,M428&gt;0)),M428*((IF(VLOOKUP(D428,'2Рабочее время'!$A$1:$C$50,2,FALSE)&gt;0,VLOOKUP(D428,'2Рабочее время'!$A$1:$C$50,2,FALSE),VLOOKUP(D428,'2Рабочее время'!$A$1:$C$50,3,FALSE)))),IF((AND(COUNTA(L428:N428)=1,N428&gt;0)),N428*T428*IF(S428=0,0,IF(S428="Количество в месяц",1,IF(S428="Количество в неделю",4.285,IF(S428="Количество в день",IF(VLOOKUP(D428,'2Рабочее время'!$A$1:$C$50,2,FALSE)&gt;0,VLOOKUP(D428,'2Рабочее время'!$A$1:$C$50,2,FALSE),VLOOKUP(D428,'2Рабочее время'!$A$1:$C$50,3,FALSE)))))),0)))+IF((AND(COUNTA(O428:Q428)=1,O428&gt;0)),O428*60*VLOOKUP(D428,'2Рабочее время'!$A:$L,4,FALSE)*((IF(VLOOKUP(D428,'2Рабочее время'!$A$1:$C$50,2,FALSE)&gt;0,VLOOKUP(D428,'2Рабочее время'!$A$1:$C$50,2,FALSE),VLOOKUP(D428,'2Рабочее время'!$A$1:$C$50,3,FALSE)))),IF((AND(COUNTA(L428:N428)=1,M428&gt;0)),M428*((IF(VLOOKUP(D428,'2Рабочее время'!$A$1:$C$50,2,FALSE)&gt;0,VLOOKUP(D428,'2Рабочее время'!$A$1:$C$50,2,FALSE),VLOOKUP(D428,'2Рабочее время'!$A$1:$C$50,3,FALSE)))),IF((AND(COUNTA(O428:Q428)=1,P428&gt;0)),P428*((IF(VLOOKUP(D428,'2Рабочее время'!$A$1:$C$50,2,FALSE)&gt;0,VLOOKUP(D428,'2Рабочее время'!$A$1:$C$50,2,FALSE),VLOOKUP(D428,'2Рабочее время'!$A$1:$C$50,3,FALSE)))),IF((AND(COUNTA(O428:Q428)=1,Q428&gt;0)),Q428*T428*IF(S428=0,0,IF(S428="Количество в месяц",1,IF(S428="Количество в неделю",4.285,IF(S428="Количество в день",IF(VLOOKUP(D428,'2Рабочее время'!$A$1:$C$50,2,FALSE)&gt;0,VLOOKUP(D428,'2Рабочее время'!$A$1:$C$50,2,FALSE),VLOOKUP(D428,'2Рабочее время'!$A$1:$C$50,3,FALSE)))))),0))))))</f>
        <v>0</v>
      </c>
      <c r="S428" s="91"/>
      <c r="T428" s="91"/>
      <c r="U428" s="39">
        <v>1</v>
      </c>
      <c r="V428" s="17">
        <f t="shared" si="20"/>
        <v>0</v>
      </c>
      <c r="W428" s="17">
        <f t="shared" si="22"/>
        <v>0</v>
      </c>
    </row>
    <row r="429" spans="4:23" ht="18.75" x14ac:dyDescent="0.25">
      <c r="D429" s="27"/>
      <c r="E429" s="44"/>
      <c r="F429" s="87"/>
      <c r="G429" s="83"/>
      <c r="H429" s="27"/>
      <c r="I429" s="27"/>
      <c r="J429" s="27"/>
      <c r="K429" s="17">
        <f t="shared" si="21"/>
        <v>0</v>
      </c>
      <c r="L429" s="88"/>
      <c r="M429" s="72"/>
      <c r="N429" s="72"/>
      <c r="O429" s="90"/>
      <c r="P429" s="72"/>
      <c r="Q429" s="72"/>
      <c r="R429" s="81">
        <f>IF(OR(COUNTA(L429:N429)&gt;=2,COUNTA(O429:Q429)&gt;=2),"ошибка",(IF((AND(COUNTA(L429:N429)=1,L429&gt;0)),L429*60*VLOOKUP(D429,'2Рабочее время'!$A:$L,4,FALSE)*((IF(VLOOKUP(D429,'2Рабочее время'!$A$1:$C$50,2,FALSE)&gt;0,VLOOKUP(D429,'2Рабочее время'!$A$1:$C$50,2,FALSE),VLOOKUP(D429,'2Рабочее время'!$A$1:$C$50,3,FALSE)))),IF((AND(COUNTA(L429:N429)=1,M429&gt;0)),M429*((IF(VLOOKUP(D429,'2Рабочее время'!$A$1:$C$50,2,FALSE)&gt;0,VLOOKUP(D429,'2Рабочее время'!$A$1:$C$50,2,FALSE),VLOOKUP(D429,'2Рабочее время'!$A$1:$C$50,3,FALSE)))),IF((AND(COUNTA(L429:N429)=1,N429&gt;0)),N429*T429*IF(S429=0,0,IF(S429="Количество в месяц",1,IF(S429="Количество в неделю",4.285,IF(S429="Количество в день",IF(VLOOKUP(D429,'2Рабочее время'!$A$1:$C$50,2,FALSE)&gt;0,VLOOKUP(D429,'2Рабочее время'!$A$1:$C$50,2,FALSE),VLOOKUP(D429,'2Рабочее время'!$A$1:$C$50,3,FALSE)))))),0)))+IF((AND(COUNTA(O429:Q429)=1,O429&gt;0)),O429*60*VLOOKUP(D429,'2Рабочее время'!$A:$L,4,FALSE)*((IF(VLOOKUP(D429,'2Рабочее время'!$A$1:$C$50,2,FALSE)&gt;0,VLOOKUP(D429,'2Рабочее время'!$A$1:$C$50,2,FALSE),VLOOKUP(D429,'2Рабочее время'!$A$1:$C$50,3,FALSE)))),IF((AND(COUNTA(L429:N429)=1,M429&gt;0)),M429*((IF(VLOOKUP(D429,'2Рабочее время'!$A$1:$C$50,2,FALSE)&gt;0,VLOOKUP(D429,'2Рабочее время'!$A$1:$C$50,2,FALSE),VLOOKUP(D429,'2Рабочее время'!$A$1:$C$50,3,FALSE)))),IF((AND(COUNTA(O429:Q429)=1,P429&gt;0)),P429*((IF(VLOOKUP(D429,'2Рабочее время'!$A$1:$C$50,2,FALSE)&gt;0,VLOOKUP(D429,'2Рабочее время'!$A$1:$C$50,2,FALSE),VLOOKUP(D429,'2Рабочее время'!$A$1:$C$50,3,FALSE)))),IF((AND(COUNTA(O429:Q429)=1,Q429&gt;0)),Q429*T429*IF(S429=0,0,IF(S429="Количество в месяц",1,IF(S429="Количество в неделю",4.285,IF(S429="Количество в день",IF(VLOOKUP(D429,'2Рабочее время'!$A$1:$C$50,2,FALSE)&gt;0,VLOOKUP(D429,'2Рабочее время'!$A$1:$C$50,2,FALSE),VLOOKUP(D429,'2Рабочее время'!$A$1:$C$50,3,FALSE)))))),0))))))</f>
        <v>0</v>
      </c>
      <c r="S429" s="91"/>
      <c r="T429" s="91"/>
      <c r="U429" s="39">
        <v>1</v>
      </c>
      <c r="V429" s="17">
        <f t="shared" si="20"/>
        <v>0</v>
      </c>
      <c r="W429" s="17">
        <f t="shared" si="22"/>
        <v>0</v>
      </c>
    </row>
    <row r="430" spans="4:23" ht="18.75" x14ac:dyDescent="0.25">
      <c r="D430" s="27"/>
      <c r="E430" s="44"/>
      <c r="F430" s="87"/>
      <c r="G430" s="83"/>
      <c r="H430" s="27"/>
      <c r="I430" s="27"/>
      <c r="J430" s="27"/>
      <c r="K430" s="17">
        <f t="shared" si="21"/>
        <v>0</v>
      </c>
      <c r="L430" s="88"/>
      <c r="M430" s="72"/>
      <c r="N430" s="72"/>
      <c r="O430" s="90"/>
      <c r="P430" s="72"/>
      <c r="Q430" s="72"/>
      <c r="R430" s="81">
        <f>IF(OR(COUNTA(L430:N430)&gt;=2,COUNTA(O430:Q430)&gt;=2),"ошибка",(IF((AND(COUNTA(L430:N430)=1,L430&gt;0)),L430*60*VLOOKUP(D430,'2Рабочее время'!$A:$L,4,FALSE)*((IF(VLOOKUP(D430,'2Рабочее время'!$A$1:$C$50,2,FALSE)&gt;0,VLOOKUP(D430,'2Рабочее время'!$A$1:$C$50,2,FALSE),VLOOKUP(D430,'2Рабочее время'!$A$1:$C$50,3,FALSE)))),IF((AND(COUNTA(L430:N430)=1,M430&gt;0)),M430*((IF(VLOOKUP(D430,'2Рабочее время'!$A$1:$C$50,2,FALSE)&gt;0,VLOOKUP(D430,'2Рабочее время'!$A$1:$C$50,2,FALSE),VLOOKUP(D430,'2Рабочее время'!$A$1:$C$50,3,FALSE)))),IF((AND(COUNTA(L430:N430)=1,N430&gt;0)),N430*T430*IF(S430=0,0,IF(S430="Количество в месяц",1,IF(S430="Количество в неделю",4.285,IF(S430="Количество в день",IF(VLOOKUP(D430,'2Рабочее время'!$A$1:$C$50,2,FALSE)&gt;0,VLOOKUP(D430,'2Рабочее время'!$A$1:$C$50,2,FALSE),VLOOKUP(D430,'2Рабочее время'!$A$1:$C$50,3,FALSE)))))),0)))+IF((AND(COUNTA(O430:Q430)=1,O430&gt;0)),O430*60*VLOOKUP(D430,'2Рабочее время'!$A:$L,4,FALSE)*((IF(VLOOKUP(D430,'2Рабочее время'!$A$1:$C$50,2,FALSE)&gt;0,VLOOKUP(D430,'2Рабочее время'!$A$1:$C$50,2,FALSE),VLOOKUP(D430,'2Рабочее время'!$A$1:$C$50,3,FALSE)))),IF((AND(COUNTA(L430:N430)=1,M430&gt;0)),M430*((IF(VLOOKUP(D430,'2Рабочее время'!$A$1:$C$50,2,FALSE)&gt;0,VLOOKUP(D430,'2Рабочее время'!$A$1:$C$50,2,FALSE),VLOOKUP(D430,'2Рабочее время'!$A$1:$C$50,3,FALSE)))),IF((AND(COUNTA(O430:Q430)=1,P430&gt;0)),P430*((IF(VLOOKUP(D430,'2Рабочее время'!$A$1:$C$50,2,FALSE)&gt;0,VLOOKUP(D430,'2Рабочее время'!$A$1:$C$50,2,FALSE),VLOOKUP(D430,'2Рабочее время'!$A$1:$C$50,3,FALSE)))),IF((AND(COUNTA(O430:Q430)=1,Q430&gt;0)),Q430*T430*IF(S430=0,0,IF(S430="Количество в месяц",1,IF(S430="Количество в неделю",4.285,IF(S430="Количество в день",IF(VLOOKUP(D430,'2Рабочее время'!$A$1:$C$50,2,FALSE)&gt;0,VLOOKUP(D430,'2Рабочее время'!$A$1:$C$50,2,FALSE),VLOOKUP(D430,'2Рабочее время'!$A$1:$C$50,3,FALSE)))))),0))))))</f>
        <v>0</v>
      </c>
      <c r="S430" s="91"/>
      <c r="T430" s="91"/>
      <c r="U430" s="39">
        <v>1</v>
      </c>
      <c r="V430" s="17">
        <f t="shared" si="20"/>
        <v>0</v>
      </c>
      <c r="W430" s="17">
        <f t="shared" si="22"/>
        <v>0</v>
      </c>
    </row>
    <row r="431" spans="4:23" ht="18.75" x14ac:dyDescent="0.25">
      <c r="D431" s="27"/>
      <c r="E431" s="44"/>
      <c r="F431" s="87"/>
      <c r="G431" s="83"/>
      <c r="H431" s="27"/>
      <c r="I431" s="27"/>
      <c r="J431" s="27"/>
      <c r="K431" s="17">
        <f t="shared" si="21"/>
        <v>0</v>
      </c>
      <c r="L431" s="88"/>
      <c r="M431" s="72"/>
      <c r="N431" s="72"/>
      <c r="O431" s="90"/>
      <c r="P431" s="72"/>
      <c r="Q431" s="72"/>
      <c r="R431" s="81">
        <f>IF(OR(COUNTA(L431:N431)&gt;=2,COUNTA(O431:Q431)&gt;=2),"ошибка",(IF((AND(COUNTA(L431:N431)=1,L431&gt;0)),L431*60*VLOOKUP(D431,'2Рабочее время'!$A:$L,4,FALSE)*((IF(VLOOKUP(D431,'2Рабочее время'!$A$1:$C$50,2,FALSE)&gt;0,VLOOKUP(D431,'2Рабочее время'!$A$1:$C$50,2,FALSE),VLOOKUP(D431,'2Рабочее время'!$A$1:$C$50,3,FALSE)))),IF((AND(COUNTA(L431:N431)=1,M431&gt;0)),M431*((IF(VLOOKUP(D431,'2Рабочее время'!$A$1:$C$50,2,FALSE)&gt;0,VLOOKUP(D431,'2Рабочее время'!$A$1:$C$50,2,FALSE),VLOOKUP(D431,'2Рабочее время'!$A$1:$C$50,3,FALSE)))),IF((AND(COUNTA(L431:N431)=1,N431&gt;0)),N431*T431*IF(S431=0,0,IF(S431="Количество в месяц",1,IF(S431="Количество в неделю",4.285,IF(S431="Количество в день",IF(VLOOKUP(D431,'2Рабочее время'!$A$1:$C$50,2,FALSE)&gt;0,VLOOKUP(D431,'2Рабочее время'!$A$1:$C$50,2,FALSE),VLOOKUP(D431,'2Рабочее время'!$A$1:$C$50,3,FALSE)))))),0)))+IF((AND(COUNTA(O431:Q431)=1,O431&gt;0)),O431*60*VLOOKUP(D431,'2Рабочее время'!$A:$L,4,FALSE)*((IF(VLOOKUP(D431,'2Рабочее время'!$A$1:$C$50,2,FALSE)&gt;0,VLOOKUP(D431,'2Рабочее время'!$A$1:$C$50,2,FALSE),VLOOKUP(D431,'2Рабочее время'!$A$1:$C$50,3,FALSE)))),IF((AND(COUNTA(L431:N431)=1,M431&gt;0)),M431*((IF(VLOOKUP(D431,'2Рабочее время'!$A$1:$C$50,2,FALSE)&gt;0,VLOOKUP(D431,'2Рабочее время'!$A$1:$C$50,2,FALSE),VLOOKUP(D431,'2Рабочее время'!$A$1:$C$50,3,FALSE)))),IF((AND(COUNTA(O431:Q431)=1,P431&gt;0)),P431*((IF(VLOOKUP(D431,'2Рабочее время'!$A$1:$C$50,2,FALSE)&gt;0,VLOOKUP(D431,'2Рабочее время'!$A$1:$C$50,2,FALSE),VLOOKUP(D431,'2Рабочее время'!$A$1:$C$50,3,FALSE)))),IF((AND(COUNTA(O431:Q431)=1,Q431&gt;0)),Q431*T431*IF(S431=0,0,IF(S431="Количество в месяц",1,IF(S431="Количество в неделю",4.285,IF(S431="Количество в день",IF(VLOOKUP(D431,'2Рабочее время'!$A$1:$C$50,2,FALSE)&gt;0,VLOOKUP(D431,'2Рабочее время'!$A$1:$C$50,2,FALSE),VLOOKUP(D431,'2Рабочее время'!$A$1:$C$50,3,FALSE)))))),0))))))</f>
        <v>0</v>
      </c>
      <c r="S431" s="91"/>
      <c r="T431" s="91"/>
      <c r="U431" s="39">
        <v>1</v>
      </c>
      <c r="V431" s="17">
        <f t="shared" si="20"/>
        <v>0</v>
      </c>
      <c r="W431" s="17">
        <f t="shared" si="22"/>
        <v>0</v>
      </c>
    </row>
    <row r="432" spans="4:23" ht="18.75" x14ac:dyDescent="0.25">
      <c r="D432" s="27"/>
      <c r="E432" s="44"/>
      <c r="F432" s="87"/>
      <c r="G432" s="83"/>
      <c r="H432" s="27"/>
      <c r="I432" s="27"/>
      <c r="J432" s="27"/>
      <c r="K432" s="17">
        <f t="shared" si="21"/>
        <v>0</v>
      </c>
      <c r="L432" s="88"/>
      <c r="M432" s="72"/>
      <c r="N432" s="72"/>
      <c r="O432" s="90"/>
      <c r="P432" s="72"/>
      <c r="Q432" s="72"/>
      <c r="R432" s="81">
        <f>IF(OR(COUNTA(L432:N432)&gt;=2,COUNTA(O432:Q432)&gt;=2),"ошибка",(IF((AND(COUNTA(L432:N432)=1,L432&gt;0)),L432*60*VLOOKUP(D432,'2Рабочее время'!$A:$L,4,FALSE)*((IF(VLOOKUP(D432,'2Рабочее время'!$A$1:$C$50,2,FALSE)&gt;0,VLOOKUP(D432,'2Рабочее время'!$A$1:$C$50,2,FALSE),VLOOKUP(D432,'2Рабочее время'!$A$1:$C$50,3,FALSE)))),IF((AND(COUNTA(L432:N432)=1,M432&gt;0)),M432*((IF(VLOOKUP(D432,'2Рабочее время'!$A$1:$C$50,2,FALSE)&gt;0,VLOOKUP(D432,'2Рабочее время'!$A$1:$C$50,2,FALSE),VLOOKUP(D432,'2Рабочее время'!$A$1:$C$50,3,FALSE)))),IF((AND(COUNTA(L432:N432)=1,N432&gt;0)),N432*T432*IF(S432=0,0,IF(S432="Количество в месяц",1,IF(S432="Количество в неделю",4.285,IF(S432="Количество в день",IF(VLOOKUP(D432,'2Рабочее время'!$A$1:$C$50,2,FALSE)&gt;0,VLOOKUP(D432,'2Рабочее время'!$A$1:$C$50,2,FALSE),VLOOKUP(D432,'2Рабочее время'!$A$1:$C$50,3,FALSE)))))),0)))+IF((AND(COUNTA(O432:Q432)=1,O432&gt;0)),O432*60*VLOOKUP(D432,'2Рабочее время'!$A:$L,4,FALSE)*((IF(VLOOKUP(D432,'2Рабочее время'!$A$1:$C$50,2,FALSE)&gt;0,VLOOKUP(D432,'2Рабочее время'!$A$1:$C$50,2,FALSE),VLOOKUP(D432,'2Рабочее время'!$A$1:$C$50,3,FALSE)))),IF((AND(COUNTA(L432:N432)=1,M432&gt;0)),M432*((IF(VLOOKUP(D432,'2Рабочее время'!$A$1:$C$50,2,FALSE)&gt;0,VLOOKUP(D432,'2Рабочее время'!$A$1:$C$50,2,FALSE),VLOOKUP(D432,'2Рабочее время'!$A$1:$C$50,3,FALSE)))),IF((AND(COUNTA(O432:Q432)=1,P432&gt;0)),P432*((IF(VLOOKUP(D432,'2Рабочее время'!$A$1:$C$50,2,FALSE)&gt;0,VLOOKUP(D432,'2Рабочее время'!$A$1:$C$50,2,FALSE),VLOOKUP(D432,'2Рабочее время'!$A$1:$C$50,3,FALSE)))),IF((AND(COUNTA(O432:Q432)=1,Q432&gt;0)),Q432*T432*IF(S432=0,0,IF(S432="Количество в месяц",1,IF(S432="Количество в неделю",4.285,IF(S432="Количество в день",IF(VLOOKUP(D432,'2Рабочее время'!$A$1:$C$50,2,FALSE)&gt;0,VLOOKUP(D432,'2Рабочее время'!$A$1:$C$50,2,FALSE),VLOOKUP(D432,'2Рабочее время'!$A$1:$C$50,3,FALSE)))))),0))))))</f>
        <v>0</v>
      </c>
      <c r="S432" s="91"/>
      <c r="T432" s="91"/>
      <c r="U432" s="39">
        <v>1</v>
      </c>
      <c r="V432" s="17">
        <f t="shared" si="20"/>
        <v>0</v>
      </c>
      <c r="W432" s="17">
        <f t="shared" si="22"/>
        <v>0</v>
      </c>
    </row>
    <row r="433" spans="4:23" ht="18.75" x14ac:dyDescent="0.25">
      <c r="D433" s="27"/>
      <c r="E433" s="44"/>
      <c r="F433" s="87"/>
      <c r="G433" s="83"/>
      <c r="H433" s="27"/>
      <c r="I433" s="27"/>
      <c r="J433" s="27"/>
      <c r="K433" s="17">
        <f t="shared" si="21"/>
        <v>0</v>
      </c>
      <c r="L433" s="88"/>
      <c r="M433" s="72"/>
      <c r="N433" s="72"/>
      <c r="O433" s="90"/>
      <c r="P433" s="72"/>
      <c r="Q433" s="72"/>
      <c r="R433" s="81">
        <f>IF(OR(COUNTA(L433:N433)&gt;=2,COUNTA(O433:Q433)&gt;=2),"ошибка",(IF((AND(COUNTA(L433:N433)=1,L433&gt;0)),L433*60*VLOOKUP(D433,'2Рабочее время'!$A:$L,4,FALSE)*((IF(VLOOKUP(D433,'2Рабочее время'!$A$1:$C$50,2,FALSE)&gt;0,VLOOKUP(D433,'2Рабочее время'!$A$1:$C$50,2,FALSE),VLOOKUP(D433,'2Рабочее время'!$A$1:$C$50,3,FALSE)))),IF((AND(COUNTA(L433:N433)=1,M433&gt;0)),M433*((IF(VLOOKUP(D433,'2Рабочее время'!$A$1:$C$50,2,FALSE)&gt;0,VLOOKUP(D433,'2Рабочее время'!$A$1:$C$50,2,FALSE),VLOOKUP(D433,'2Рабочее время'!$A$1:$C$50,3,FALSE)))),IF((AND(COUNTA(L433:N433)=1,N433&gt;0)),N433*T433*IF(S433=0,0,IF(S433="Количество в месяц",1,IF(S433="Количество в неделю",4.285,IF(S433="Количество в день",IF(VLOOKUP(D433,'2Рабочее время'!$A$1:$C$50,2,FALSE)&gt;0,VLOOKUP(D433,'2Рабочее время'!$A$1:$C$50,2,FALSE),VLOOKUP(D433,'2Рабочее время'!$A$1:$C$50,3,FALSE)))))),0)))+IF((AND(COUNTA(O433:Q433)=1,O433&gt;0)),O433*60*VLOOKUP(D433,'2Рабочее время'!$A:$L,4,FALSE)*((IF(VLOOKUP(D433,'2Рабочее время'!$A$1:$C$50,2,FALSE)&gt;0,VLOOKUP(D433,'2Рабочее время'!$A$1:$C$50,2,FALSE),VLOOKUP(D433,'2Рабочее время'!$A$1:$C$50,3,FALSE)))),IF((AND(COUNTA(L433:N433)=1,M433&gt;0)),M433*((IF(VLOOKUP(D433,'2Рабочее время'!$A$1:$C$50,2,FALSE)&gt;0,VLOOKUP(D433,'2Рабочее время'!$A$1:$C$50,2,FALSE),VLOOKUP(D433,'2Рабочее время'!$A$1:$C$50,3,FALSE)))),IF((AND(COUNTA(O433:Q433)=1,P433&gt;0)),P433*((IF(VLOOKUP(D433,'2Рабочее время'!$A$1:$C$50,2,FALSE)&gt;0,VLOOKUP(D433,'2Рабочее время'!$A$1:$C$50,2,FALSE),VLOOKUP(D433,'2Рабочее время'!$A$1:$C$50,3,FALSE)))),IF((AND(COUNTA(O433:Q433)=1,Q433&gt;0)),Q433*T433*IF(S433=0,0,IF(S433="Количество в месяц",1,IF(S433="Количество в неделю",4.285,IF(S433="Количество в день",IF(VLOOKUP(D433,'2Рабочее время'!$A$1:$C$50,2,FALSE)&gt;0,VLOOKUP(D433,'2Рабочее время'!$A$1:$C$50,2,FALSE),VLOOKUP(D433,'2Рабочее время'!$A$1:$C$50,3,FALSE)))))),0))))))</f>
        <v>0</v>
      </c>
      <c r="S433" s="91"/>
      <c r="T433" s="91"/>
      <c r="U433" s="39">
        <v>1</v>
      </c>
      <c r="V433" s="17">
        <f t="shared" si="20"/>
        <v>0</v>
      </c>
      <c r="W433" s="17">
        <f t="shared" si="22"/>
        <v>0</v>
      </c>
    </row>
    <row r="434" spans="4:23" ht="18.75" x14ac:dyDescent="0.25">
      <c r="D434" s="27"/>
      <c r="E434" s="44"/>
      <c r="F434" s="87"/>
      <c r="G434" s="83"/>
      <c r="H434" s="27"/>
      <c r="I434" s="27"/>
      <c r="J434" s="27"/>
      <c r="K434" s="17">
        <f t="shared" si="21"/>
        <v>0</v>
      </c>
      <c r="L434" s="88"/>
      <c r="M434" s="72"/>
      <c r="N434" s="72"/>
      <c r="O434" s="90"/>
      <c r="P434" s="72"/>
      <c r="Q434" s="72"/>
      <c r="R434" s="81">
        <f>IF(OR(COUNTA(L434:N434)&gt;=2,COUNTA(O434:Q434)&gt;=2),"ошибка",(IF((AND(COUNTA(L434:N434)=1,L434&gt;0)),L434*60*VLOOKUP(D434,'2Рабочее время'!$A:$L,4,FALSE)*((IF(VLOOKUP(D434,'2Рабочее время'!$A$1:$C$50,2,FALSE)&gt;0,VLOOKUP(D434,'2Рабочее время'!$A$1:$C$50,2,FALSE),VLOOKUP(D434,'2Рабочее время'!$A$1:$C$50,3,FALSE)))),IF((AND(COUNTA(L434:N434)=1,M434&gt;0)),M434*((IF(VLOOKUP(D434,'2Рабочее время'!$A$1:$C$50,2,FALSE)&gt;0,VLOOKUP(D434,'2Рабочее время'!$A$1:$C$50,2,FALSE),VLOOKUP(D434,'2Рабочее время'!$A$1:$C$50,3,FALSE)))),IF((AND(COUNTA(L434:N434)=1,N434&gt;0)),N434*T434*IF(S434=0,0,IF(S434="Количество в месяц",1,IF(S434="Количество в неделю",4.285,IF(S434="Количество в день",IF(VLOOKUP(D434,'2Рабочее время'!$A$1:$C$50,2,FALSE)&gt;0,VLOOKUP(D434,'2Рабочее время'!$A$1:$C$50,2,FALSE),VLOOKUP(D434,'2Рабочее время'!$A$1:$C$50,3,FALSE)))))),0)))+IF((AND(COUNTA(O434:Q434)=1,O434&gt;0)),O434*60*VLOOKUP(D434,'2Рабочее время'!$A:$L,4,FALSE)*((IF(VLOOKUP(D434,'2Рабочее время'!$A$1:$C$50,2,FALSE)&gt;0,VLOOKUP(D434,'2Рабочее время'!$A$1:$C$50,2,FALSE),VLOOKUP(D434,'2Рабочее время'!$A$1:$C$50,3,FALSE)))),IF((AND(COUNTA(L434:N434)=1,M434&gt;0)),M434*((IF(VLOOKUP(D434,'2Рабочее время'!$A$1:$C$50,2,FALSE)&gt;0,VLOOKUP(D434,'2Рабочее время'!$A$1:$C$50,2,FALSE),VLOOKUP(D434,'2Рабочее время'!$A$1:$C$50,3,FALSE)))),IF((AND(COUNTA(O434:Q434)=1,P434&gt;0)),P434*((IF(VLOOKUP(D434,'2Рабочее время'!$A$1:$C$50,2,FALSE)&gt;0,VLOOKUP(D434,'2Рабочее время'!$A$1:$C$50,2,FALSE),VLOOKUP(D434,'2Рабочее время'!$A$1:$C$50,3,FALSE)))),IF((AND(COUNTA(O434:Q434)=1,Q434&gt;0)),Q434*T434*IF(S434=0,0,IF(S434="Количество в месяц",1,IF(S434="Количество в неделю",4.285,IF(S434="Количество в день",IF(VLOOKUP(D434,'2Рабочее время'!$A$1:$C$50,2,FALSE)&gt;0,VLOOKUP(D434,'2Рабочее время'!$A$1:$C$50,2,FALSE),VLOOKUP(D434,'2Рабочее время'!$A$1:$C$50,3,FALSE)))))),0))))))</f>
        <v>0</v>
      </c>
      <c r="S434" s="91"/>
      <c r="T434" s="91"/>
      <c r="U434" s="39">
        <v>1</v>
      </c>
      <c r="V434" s="17">
        <f t="shared" si="20"/>
        <v>0</v>
      </c>
      <c r="W434" s="17">
        <f t="shared" si="22"/>
        <v>0</v>
      </c>
    </row>
    <row r="435" spans="4:23" ht="18.75" x14ac:dyDescent="0.25">
      <c r="D435" s="27"/>
      <c r="E435" s="44"/>
      <c r="F435" s="87"/>
      <c r="G435" s="83"/>
      <c r="H435" s="27"/>
      <c r="I435" s="27"/>
      <c r="J435" s="27"/>
      <c r="K435" s="17">
        <f t="shared" si="21"/>
        <v>0</v>
      </c>
      <c r="L435" s="88"/>
      <c r="M435" s="72"/>
      <c r="N435" s="72"/>
      <c r="O435" s="90"/>
      <c r="P435" s="72"/>
      <c r="Q435" s="72"/>
      <c r="R435" s="81">
        <f>IF(OR(COUNTA(L435:N435)&gt;=2,COUNTA(O435:Q435)&gt;=2),"ошибка",(IF((AND(COUNTA(L435:N435)=1,L435&gt;0)),L435*60*VLOOKUP(D435,'2Рабочее время'!$A:$L,4,FALSE)*((IF(VLOOKUP(D435,'2Рабочее время'!$A$1:$C$50,2,FALSE)&gt;0,VLOOKUP(D435,'2Рабочее время'!$A$1:$C$50,2,FALSE),VLOOKUP(D435,'2Рабочее время'!$A$1:$C$50,3,FALSE)))),IF((AND(COUNTA(L435:N435)=1,M435&gt;0)),M435*((IF(VLOOKUP(D435,'2Рабочее время'!$A$1:$C$50,2,FALSE)&gt;0,VLOOKUP(D435,'2Рабочее время'!$A$1:$C$50,2,FALSE),VLOOKUP(D435,'2Рабочее время'!$A$1:$C$50,3,FALSE)))),IF((AND(COUNTA(L435:N435)=1,N435&gt;0)),N435*T435*IF(S435=0,0,IF(S435="Количество в месяц",1,IF(S435="Количество в неделю",4.285,IF(S435="Количество в день",IF(VLOOKUP(D435,'2Рабочее время'!$A$1:$C$50,2,FALSE)&gt;0,VLOOKUP(D435,'2Рабочее время'!$A$1:$C$50,2,FALSE),VLOOKUP(D435,'2Рабочее время'!$A$1:$C$50,3,FALSE)))))),0)))+IF((AND(COUNTA(O435:Q435)=1,O435&gt;0)),O435*60*VLOOKUP(D435,'2Рабочее время'!$A:$L,4,FALSE)*((IF(VLOOKUP(D435,'2Рабочее время'!$A$1:$C$50,2,FALSE)&gt;0,VLOOKUP(D435,'2Рабочее время'!$A$1:$C$50,2,FALSE),VLOOKUP(D435,'2Рабочее время'!$A$1:$C$50,3,FALSE)))),IF((AND(COUNTA(L435:N435)=1,M435&gt;0)),M435*((IF(VLOOKUP(D435,'2Рабочее время'!$A$1:$C$50,2,FALSE)&gt;0,VLOOKUP(D435,'2Рабочее время'!$A$1:$C$50,2,FALSE),VLOOKUP(D435,'2Рабочее время'!$A$1:$C$50,3,FALSE)))),IF((AND(COUNTA(O435:Q435)=1,P435&gt;0)),P435*((IF(VLOOKUP(D435,'2Рабочее время'!$A$1:$C$50,2,FALSE)&gt;0,VLOOKUP(D435,'2Рабочее время'!$A$1:$C$50,2,FALSE),VLOOKUP(D435,'2Рабочее время'!$A$1:$C$50,3,FALSE)))),IF((AND(COUNTA(O435:Q435)=1,Q435&gt;0)),Q435*T435*IF(S435=0,0,IF(S435="Количество в месяц",1,IF(S435="Количество в неделю",4.285,IF(S435="Количество в день",IF(VLOOKUP(D435,'2Рабочее время'!$A$1:$C$50,2,FALSE)&gt;0,VLOOKUP(D435,'2Рабочее время'!$A$1:$C$50,2,FALSE),VLOOKUP(D435,'2Рабочее время'!$A$1:$C$50,3,FALSE)))))),0))))))</f>
        <v>0</v>
      </c>
      <c r="S435" s="91"/>
      <c r="T435" s="91"/>
      <c r="U435" s="39">
        <v>1</v>
      </c>
      <c r="V435" s="17">
        <f t="shared" si="20"/>
        <v>0</v>
      </c>
      <c r="W435" s="17">
        <f t="shared" si="22"/>
        <v>0</v>
      </c>
    </row>
    <row r="436" spans="4:23" ht="18.75" x14ac:dyDescent="0.25">
      <c r="D436" s="27"/>
      <c r="E436" s="44"/>
      <c r="F436" s="87"/>
      <c r="G436" s="83"/>
      <c r="H436" s="27"/>
      <c r="I436" s="27"/>
      <c r="J436" s="27"/>
      <c r="K436" s="17">
        <f t="shared" si="21"/>
        <v>0</v>
      </c>
      <c r="L436" s="88"/>
      <c r="M436" s="72"/>
      <c r="N436" s="72"/>
      <c r="O436" s="90"/>
      <c r="P436" s="72"/>
      <c r="Q436" s="72"/>
      <c r="R436" s="81">
        <f>IF(OR(COUNTA(L436:N436)&gt;=2,COUNTA(O436:Q436)&gt;=2),"ошибка",(IF((AND(COUNTA(L436:N436)=1,L436&gt;0)),L436*60*VLOOKUP(D436,'2Рабочее время'!$A:$L,4,FALSE)*((IF(VLOOKUP(D436,'2Рабочее время'!$A$1:$C$50,2,FALSE)&gt;0,VLOOKUP(D436,'2Рабочее время'!$A$1:$C$50,2,FALSE),VLOOKUP(D436,'2Рабочее время'!$A$1:$C$50,3,FALSE)))),IF((AND(COUNTA(L436:N436)=1,M436&gt;0)),M436*((IF(VLOOKUP(D436,'2Рабочее время'!$A$1:$C$50,2,FALSE)&gt;0,VLOOKUP(D436,'2Рабочее время'!$A$1:$C$50,2,FALSE),VLOOKUP(D436,'2Рабочее время'!$A$1:$C$50,3,FALSE)))),IF((AND(COUNTA(L436:N436)=1,N436&gt;0)),N436*T436*IF(S436=0,0,IF(S436="Количество в месяц",1,IF(S436="Количество в неделю",4.285,IF(S436="Количество в день",IF(VLOOKUP(D436,'2Рабочее время'!$A$1:$C$50,2,FALSE)&gt;0,VLOOKUP(D436,'2Рабочее время'!$A$1:$C$50,2,FALSE),VLOOKUP(D436,'2Рабочее время'!$A$1:$C$50,3,FALSE)))))),0)))+IF((AND(COUNTA(O436:Q436)=1,O436&gt;0)),O436*60*VLOOKUP(D436,'2Рабочее время'!$A:$L,4,FALSE)*((IF(VLOOKUP(D436,'2Рабочее время'!$A$1:$C$50,2,FALSE)&gt;0,VLOOKUP(D436,'2Рабочее время'!$A$1:$C$50,2,FALSE),VLOOKUP(D436,'2Рабочее время'!$A$1:$C$50,3,FALSE)))),IF((AND(COUNTA(L436:N436)=1,M436&gt;0)),M436*((IF(VLOOKUP(D436,'2Рабочее время'!$A$1:$C$50,2,FALSE)&gt;0,VLOOKUP(D436,'2Рабочее время'!$A$1:$C$50,2,FALSE),VLOOKUP(D436,'2Рабочее время'!$A$1:$C$50,3,FALSE)))),IF((AND(COUNTA(O436:Q436)=1,P436&gt;0)),P436*((IF(VLOOKUP(D436,'2Рабочее время'!$A$1:$C$50,2,FALSE)&gt;0,VLOOKUP(D436,'2Рабочее время'!$A$1:$C$50,2,FALSE),VLOOKUP(D436,'2Рабочее время'!$A$1:$C$50,3,FALSE)))),IF((AND(COUNTA(O436:Q436)=1,Q436&gt;0)),Q436*T436*IF(S436=0,0,IF(S436="Количество в месяц",1,IF(S436="Количество в неделю",4.285,IF(S436="Количество в день",IF(VLOOKUP(D436,'2Рабочее время'!$A$1:$C$50,2,FALSE)&gt;0,VLOOKUP(D436,'2Рабочее время'!$A$1:$C$50,2,FALSE),VLOOKUP(D436,'2Рабочее время'!$A$1:$C$50,3,FALSE)))))),0))))))</f>
        <v>0</v>
      </c>
      <c r="S436" s="91"/>
      <c r="T436" s="91"/>
      <c r="U436" s="39">
        <v>1</v>
      </c>
      <c r="V436" s="17">
        <f t="shared" si="20"/>
        <v>0</v>
      </c>
      <c r="W436" s="17">
        <f t="shared" si="22"/>
        <v>0</v>
      </c>
    </row>
    <row r="437" spans="4:23" ht="18.75" x14ac:dyDescent="0.25">
      <c r="D437" s="27"/>
      <c r="E437" s="44"/>
      <c r="F437" s="87"/>
      <c r="G437" s="83"/>
      <c r="H437" s="27"/>
      <c r="I437" s="27"/>
      <c r="J437" s="27"/>
      <c r="K437" s="17">
        <f t="shared" si="21"/>
        <v>0</v>
      </c>
      <c r="L437" s="88"/>
      <c r="M437" s="72"/>
      <c r="N437" s="72"/>
      <c r="O437" s="90"/>
      <c r="P437" s="72"/>
      <c r="Q437" s="72"/>
      <c r="R437" s="81">
        <f>IF(OR(COUNTA(L437:N437)&gt;=2,COUNTA(O437:Q437)&gt;=2),"ошибка",(IF((AND(COUNTA(L437:N437)=1,L437&gt;0)),L437*60*VLOOKUP(D437,'2Рабочее время'!$A:$L,4,FALSE)*((IF(VLOOKUP(D437,'2Рабочее время'!$A$1:$C$50,2,FALSE)&gt;0,VLOOKUP(D437,'2Рабочее время'!$A$1:$C$50,2,FALSE),VLOOKUP(D437,'2Рабочее время'!$A$1:$C$50,3,FALSE)))),IF((AND(COUNTA(L437:N437)=1,M437&gt;0)),M437*((IF(VLOOKUP(D437,'2Рабочее время'!$A$1:$C$50,2,FALSE)&gt;0,VLOOKUP(D437,'2Рабочее время'!$A$1:$C$50,2,FALSE),VLOOKUP(D437,'2Рабочее время'!$A$1:$C$50,3,FALSE)))),IF((AND(COUNTA(L437:N437)=1,N437&gt;0)),N437*T437*IF(S437=0,0,IF(S437="Количество в месяц",1,IF(S437="Количество в неделю",4.285,IF(S437="Количество в день",IF(VLOOKUP(D437,'2Рабочее время'!$A$1:$C$50,2,FALSE)&gt;0,VLOOKUP(D437,'2Рабочее время'!$A$1:$C$50,2,FALSE),VLOOKUP(D437,'2Рабочее время'!$A$1:$C$50,3,FALSE)))))),0)))+IF((AND(COUNTA(O437:Q437)=1,O437&gt;0)),O437*60*VLOOKUP(D437,'2Рабочее время'!$A:$L,4,FALSE)*((IF(VLOOKUP(D437,'2Рабочее время'!$A$1:$C$50,2,FALSE)&gt;0,VLOOKUP(D437,'2Рабочее время'!$A$1:$C$50,2,FALSE),VLOOKUP(D437,'2Рабочее время'!$A$1:$C$50,3,FALSE)))),IF((AND(COUNTA(L437:N437)=1,M437&gt;0)),M437*((IF(VLOOKUP(D437,'2Рабочее время'!$A$1:$C$50,2,FALSE)&gt;0,VLOOKUP(D437,'2Рабочее время'!$A$1:$C$50,2,FALSE),VLOOKUP(D437,'2Рабочее время'!$A$1:$C$50,3,FALSE)))),IF((AND(COUNTA(O437:Q437)=1,P437&gt;0)),P437*((IF(VLOOKUP(D437,'2Рабочее время'!$A$1:$C$50,2,FALSE)&gt;0,VLOOKUP(D437,'2Рабочее время'!$A$1:$C$50,2,FALSE),VLOOKUP(D437,'2Рабочее время'!$A$1:$C$50,3,FALSE)))),IF((AND(COUNTA(O437:Q437)=1,Q437&gt;0)),Q437*T437*IF(S437=0,0,IF(S437="Количество в месяц",1,IF(S437="Количество в неделю",4.285,IF(S437="Количество в день",IF(VLOOKUP(D437,'2Рабочее время'!$A$1:$C$50,2,FALSE)&gt;0,VLOOKUP(D437,'2Рабочее время'!$A$1:$C$50,2,FALSE),VLOOKUP(D437,'2Рабочее время'!$A$1:$C$50,3,FALSE)))))),0))))))</f>
        <v>0</v>
      </c>
      <c r="S437" s="91"/>
      <c r="T437" s="91"/>
      <c r="U437" s="39">
        <v>1</v>
      </c>
      <c r="V437" s="17">
        <f t="shared" si="20"/>
        <v>0</v>
      </c>
      <c r="W437" s="17">
        <f t="shared" si="22"/>
        <v>0</v>
      </c>
    </row>
    <row r="438" spans="4:23" ht="18.75" x14ac:dyDescent="0.25">
      <c r="D438" s="27"/>
      <c r="E438" s="44"/>
      <c r="F438" s="87"/>
      <c r="G438" s="83"/>
      <c r="H438" s="27"/>
      <c r="I438" s="27"/>
      <c r="J438" s="27"/>
      <c r="K438" s="17">
        <f t="shared" si="21"/>
        <v>0</v>
      </c>
      <c r="L438" s="88"/>
      <c r="M438" s="72"/>
      <c r="N438" s="72"/>
      <c r="O438" s="90"/>
      <c r="P438" s="72"/>
      <c r="Q438" s="72"/>
      <c r="R438" s="81">
        <f>IF(OR(COUNTA(L438:N438)&gt;=2,COUNTA(O438:Q438)&gt;=2),"ошибка",(IF((AND(COUNTA(L438:N438)=1,L438&gt;0)),L438*60*VLOOKUP(D438,'2Рабочее время'!$A:$L,4,FALSE)*((IF(VLOOKUP(D438,'2Рабочее время'!$A$1:$C$50,2,FALSE)&gt;0,VLOOKUP(D438,'2Рабочее время'!$A$1:$C$50,2,FALSE),VLOOKUP(D438,'2Рабочее время'!$A$1:$C$50,3,FALSE)))),IF((AND(COUNTA(L438:N438)=1,M438&gt;0)),M438*((IF(VLOOKUP(D438,'2Рабочее время'!$A$1:$C$50,2,FALSE)&gt;0,VLOOKUP(D438,'2Рабочее время'!$A$1:$C$50,2,FALSE),VLOOKUP(D438,'2Рабочее время'!$A$1:$C$50,3,FALSE)))),IF((AND(COUNTA(L438:N438)=1,N438&gt;0)),N438*T438*IF(S438=0,0,IF(S438="Количество в месяц",1,IF(S438="Количество в неделю",4.285,IF(S438="Количество в день",IF(VLOOKUP(D438,'2Рабочее время'!$A$1:$C$50,2,FALSE)&gt;0,VLOOKUP(D438,'2Рабочее время'!$A$1:$C$50,2,FALSE),VLOOKUP(D438,'2Рабочее время'!$A$1:$C$50,3,FALSE)))))),0)))+IF((AND(COUNTA(O438:Q438)=1,O438&gt;0)),O438*60*VLOOKUP(D438,'2Рабочее время'!$A:$L,4,FALSE)*((IF(VLOOKUP(D438,'2Рабочее время'!$A$1:$C$50,2,FALSE)&gt;0,VLOOKUP(D438,'2Рабочее время'!$A$1:$C$50,2,FALSE),VLOOKUP(D438,'2Рабочее время'!$A$1:$C$50,3,FALSE)))),IF((AND(COUNTA(L438:N438)=1,M438&gt;0)),M438*((IF(VLOOKUP(D438,'2Рабочее время'!$A$1:$C$50,2,FALSE)&gt;0,VLOOKUP(D438,'2Рабочее время'!$A$1:$C$50,2,FALSE),VLOOKUP(D438,'2Рабочее время'!$A$1:$C$50,3,FALSE)))),IF((AND(COUNTA(O438:Q438)=1,P438&gt;0)),P438*((IF(VLOOKUP(D438,'2Рабочее время'!$A$1:$C$50,2,FALSE)&gt;0,VLOOKUP(D438,'2Рабочее время'!$A$1:$C$50,2,FALSE),VLOOKUP(D438,'2Рабочее время'!$A$1:$C$50,3,FALSE)))),IF((AND(COUNTA(O438:Q438)=1,Q438&gt;0)),Q438*T438*IF(S438=0,0,IF(S438="Количество в месяц",1,IF(S438="Количество в неделю",4.285,IF(S438="Количество в день",IF(VLOOKUP(D438,'2Рабочее время'!$A$1:$C$50,2,FALSE)&gt;0,VLOOKUP(D438,'2Рабочее время'!$A$1:$C$50,2,FALSE),VLOOKUP(D438,'2Рабочее время'!$A$1:$C$50,3,FALSE)))))),0))))))</f>
        <v>0</v>
      </c>
      <c r="S438" s="91"/>
      <c r="T438" s="91"/>
      <c r="U438" s="39">
        <v>1</v>
      </c>
      <c r="V438" s="17">
        <f t="shared" si="20"/>
        <v>0</v>
      </c>
      <c r="W438" s="17">
        <f t="shared" si="22"/>
        <v>0</v>
      </c>
    </row>
    <row r="439" spans="4:23" ht="18.75" x14ac:dyDescent="0.25">
      <c r="D439" s="27"/>
      <c r="E439" s="44"/>
      <c r="F439" s="87"/>
      <c r="G439" s="83"/>
      <c r="H439" s="27"/>
      <c r="I439" s="27"/>
      <c r="J439" s="27"/>
      <c r="K439" s="17">
        <f t="shared" si="21"/>
        <v>0</v>
      </c>
      <c r="L439" s="88"/>
      <c r="M439" s="72"/>
      <c r="N439" s="72"/>
      <c r="O439" s="90"/>
      <c r="P439" s="72"/>
      <c r="Q439" s="72"/>
      <c r="R439" s="81">
        <f>IF(OR(COUNTA(L439:N439)&gt;=2,COUNTA(O439:Q439)&gt;=2),"ошибка",(IF((AND(COUNTA(L439:N439)=1,L439&gt;0)),L439*60*VLOOKUP(D439,'2Рабочее время'!$A:$L,4,FALSE)*((IF(VLOOKUP(D439,'2Рабочее время'!$A$1:$C$50,2,FALSE)&gt;0,VLOOKUP(D439,'2Рабочее время'!$A$1:$C$50,2,FALSE),VLOOKUP(D439,'2Рабочее время'!$A$1:$C$50,3,FALSE)))),IF((AND(COUNTA(L439:N439)=1,M439&gt;0)),M439*((IF(VLOOKUP(D439,'2Рабочее время'!$A$1:$C$50,2,FALSE)&gt;0,VLOOKUP(D439,'2Рабочее время'!$A$1:$C$50,2,FALSE),VLOOKUP(D439,'2Рабочее время'!$A$1:$C$50,3,FALSE)))),IF((AND(COUNTA(L439:N439)=1,N439&gt;0)),N439*T439*IF(S439=0,0,IF(S439="Количество в месяц",1,IF(S439="Количество в неделю",4.285,IF(S439="Количество в день",IF(VLOOKUP(D439,'2Рабочее время'!$A$1:$C$50,2,FALSE)&gt;0,VLOOKUP(D439,'2Рабочее время'!$A$1:$C$50,2,FALSE),VLOOKUP(D439,'2Рабочее время'!$A$1:$C$50,3,FALSE)))))),0)))+IF((AND(COUNTA(O439:Q439)=1,O439&gt;0)),O439*60*VLOOKUP(D439,'2Рабочее время'!$A:$L,4,FALSE)*((IF(VLOOKUP(D439,'2Рабочее время'!$A$1:$C$50,2,FALSE)&gt;0,VLOOKUP(D439,'2Рабочее время'!$A$1:$C$50,2,FALSE),VLOOKUP(D439,'2Рабочее время'!$A$1:$C$50,3,FALSE)))),IF((AND(COUNTA(L439:N439)=1,M439&gt;0)),M439*((IF(VLOOKUP(D439,'2Рабочее время'!$A$1:$C$50,2,FALSE)&gt;0,VLOOKUP(D439,'2Рабочее время'!$A$1:$C$50,2,FALSE),VLOOKUP(D439,'2Рабочее время'!$A$1:$C$50,3,FALSE)))),IF((AND(COUNTA(O439:Q439)=1,P439&gt;0)),P439*((IF(VLOOKUP(D439,'2Рабочее время'!$A$1:$C$50,2,FALSE)&gt;0,VLOOKUP(D439,'2Рабочее время'!$A$1:$C$50,2,FALSE),VLOOKUP(D439,'2Рабочее время'!$A$1:$C$50,3,FALSE)))),IF((AND(COUNTA(O439:Q439)=1,Q439&gt;0)),Q439*T439*IF(S439=0,0,IF(S439="Количество в месяц",1,IF(S439="Количество в неделю",4.285,IF(S439="Количество в день",IF(VLOOKUP(D439,'2Рабочее время'!$A$1:$C$50,2,FALSE)&gt;0,VLOOKUP(D439,'2Рабочее время'!$A$1:$C$50,2,FALSE),VLOOKUP(D439,'2Рабочее время'!$A$1:$C$50,3,FALSE)))))),0))))))</f>
        <v>0</v>
      </c>
      <c r="S439" s="91"/>
      <c r="T439" s="91"/>
      <c r="U439" s="39">
        <v>1</v>
      </c>
      <c r="V439" s="17">
        <f t="shared" si="20"/>
        <v>0</v>
      </c>
      <c r="W439" s="17">
        <f t="shared" si="22"/>
        <v>0</v>
      </c>
    </row>
    <row r="440" spans="4:23" ht="18.75" x14ac:dyDescent="0.25">
      <c r="D440" s="27"/>
      <c r="E440" s="44"/>
      <c r="F440" s="87"/>
      <c r="G440" s="83"/>
      <c r="H440" s="27"/>
      <c r="I440" s="27"/>
      <c r="J440" s="27"/>
      <c r="K440" s="17">
        <f t="shared" si="21"/>
        <v>0</v>
      </c>
      <c r="L440" s="88"/>
      <c r="M440" s="72"/>
      <c r="N440" s="72"/>
      <c r="O440" s="90"/>
      <c r="P440" s="72"/>
      <c r="Q440" s="72"/>
      <c r="R440" s="81">
        <f>IF(OR(COUNTA(L440:N440)&gt;=2,COUNTA(O440:Q440)&gt;=2),"ошибка",(IF((AND(COUNTA(L440:N440)=1,L440&gt;0)),L440*60*VLOOKUP(D440,'2Рабочее время'!$A:$L,4,FALSE)*((IF(VLOOKUP(D440,'2Рабочее время'!$A$1:$C$50,2,FALSE)&gt;0,VLOOKUP(D440,'2Рабочее время'!$A$1:$C$50,2,FALSE),VLOOKUP(D440,'2Рабочее время'!$A$1:$C$50,3,FALSE)))),IF((AND(COUNTA(L440:N440)=1,M440&gt;0)),M440*((IF(VLOOKUP(D440,'2Рабочее время'!$A$1:$C$50,2,FALSE)&gt;0,VLOOKUP(D440,'2Рабочее время'!$A$1:$C$50,2,FALSE),VLOOKUP(D440,'2Рабочее время'!$A$1:$C$50,3,FALSE)))),IF((AND(COUNTA(L440:N440)=1,N440&gt;0)),N440*T440*IF(S440=0,0,IF(S440="Количество в месяц",1,IF(S440="Количество в неделю",4.285,IF(S440="Количество в день",IF(VLOOKUP(D440,'2Рабочее время'!$A$1:$C$50,2,FALSE)&gt;0,VLOOKUP(D440,'2Рабочее время'!$A$1:$C$50,2,FALSE),VLOOKUP(D440,'2Рабочее время'!$A$1:$C$50,3,FALSE)))))),0)))+IF((AND(COUNTA(O440:Q440)=1,O440&gt;0)),O440*60*VLOOKUP(D440,'2Рабочее время'!$A:$L,4,FALSE)*((IF(VLOOKUP(D440,'2Рабочее время'!$A$1:$C$50,2,FALSE)&gt;0,VLOOKUP(D440,'2Рабочее время'!$A$1:$C$50,2,FALSE),VLOOKUP(D440,'2Рабочее время'!$A$1:$C$50,3,FALSE)))),IF((AND(COUNTA(L440:N440)=1,M440&gt;0)),M440*((IF(VLOOKUP(D440,'2Рабочее время'!$A$1:$C$50,2,FALSE)&gt;0,VLOOKUP(D440,'2Рабочее время'!$A$1:$C$50,2,FALSE),VLOOKUP(D440,'2Рабочее время'!$A$1:$C$50,3,FALSE)))),IF((AND(COUNTA(O440:Q440)=1,P440&gt;0)),P440*((IF(VLOOKUP(D440,'2Рабочее время'!$A$1:$C$50,2,FALSE)&gt;0,VLOOKUP(D440,'2Рабочее время'!$A$1:$C$50,2,FALSE),VLOOKUP(D440,'2Рабочее время'!$A$1:$C$50,3,FALSE)))),IF((AND(COUNTA(O440:Q440)=1,Q440&gt;0)),Q440*T440*IF(S440=0,0,IF(S440="Количество в месяц",1,IF(S440="Количество в неделю",4.285,IF(S440="Количество в день",IF(VLOOKUP(D440,'2Рабочее время'!$A$1:$C$50,2,FALSE)&gt;0,VLOOKUP(D440,'2Рабочее время'!$A$1:$C$50,2,FALSE),VLOOKUP(D440,'2Рабочее время'!$A$1:$C$50,3,FALSE)))))),0))))))</f>
        <v>0</v>
      </c>
      <c r="S440" s="91"/>
      <c r="T440" s="91"/>
      <c r="U440" s="39">
        <v>1</v>
      </c>
      <c r="V440" s="17">
        <f t="shared" si="20"/>
        <v>0</v>
      </c>
      <c r="W440" s="17">
        <f t="shared" si="22"/>
        <v>0</v>
      </c>
    </row>
    <row r="441" spans="4:23" ht="18.75" x14ac:dyDescent="0.25">
      <c r="D441" s="27"/>
      <c r="E441" s="44"/>
      <c r="F441" s="87"/>
      <c r="G441" s="83"/>
      <c r="H441" s="27"/>
      <c r="I441" s="27"/>
      <c r="J441" s="27"/>
      <c r="K441" s="17">
        <f t="shared" si="21"/>
        <v>0</v>
      </c>
      <c r="L441" s="88"/>
      <c r="M441" s="72"/>
      <c r="N441" s="72"/>
      <c r="O441" s="90"/>
      <c r="P441" s="72"/>
      <c r="Q441" s="72"/>
      <c r="R441" s="81">
        <f>IF(OR(COUNTA(L441:N441)&gt;=2,COUNTA(O441:Q441)&gt;=2),"ошибка",(IF((AND(COUNTA(L441:N441)=1,L441&gt;0)),L441*60*VLOOKUP(D441,'2Рабочее время'!$A:$L,4,FALSE)*((IF(VLOOKUP(D441,'2Рабочее время'!$A$1:$C$50,2,FALSE)&gt;0,VLOOKUP(D441,'2Рабочее время'!$A$1:$C$50,2,FALSE),VLOOKUP(D441,'2Рабочее время'!$A$1:$C$50,3,FALSE)))),IF((AND(COUNTA(L441:N441)=1,M441&gt;0)),M441*((IF(VLOOKUP(D441,'2Рабочее время'!$A$1:$C$50,2,FALSE)&gt;0,VLOOKUP(D441,'2Рабочее время'!$A$1:$C$50,2,FALSE),VLOOKUP(D441,'2Рабочее время'!$A$1:$C$50,3,FALSE)))),IF((AND(COUNTA(L441:N441)=1,N441&gt;0)),N441*T441*IF(S441=0,0,IF(S441="Количество в месяц",1,IF(S441="Количество в неделю",4.285,IF(S441="Количество в день",IF(VLOOKUP(D441,'2Рабочее время'!$A$1:$C$50,2,FALSE)&gt;0,VLOOKUP(D441,'2Рабочее время'!$A$1:$C$50,2,FALSE),VLOOKUP(D441,'2Рабочее время'!$A$1:$C$50,3,FALSE)))))),0)))+IF((AND(COUNTA(O441:Q441)=1,O441&gt;0)),O441*60*VLOOKUP(D441,'2Рабочее время'!$A:$L,4,FALSE)*((IF(VLOOKUP(D441,'2Рабочее время'!$A$1:$C$50,2,FALSE)&gt;0,VLOOKUP(D441,'2Рабочее время'!$A$1:$C$50,2,FALSE),VLOOKUP(D441,'2Рабочее время'!$A$1:$C$50,3,FALSE)))),IF((AND(COUNTA(L441:N441)=1,M441&gt;0)),M441*((IF(VLOOKUP(D441,'2Рабочее время'!$A$1:$C$50,2,FALSE)&gt;0,VLOOKUP(D441,'2Рабочее время'!$A$1:$C$50,2,FALSE),VLOOKUP(D441,'2Рабочее время'!$A$1:$C$50,3,FALSE)))),IF((AND(COUNTA(O441:Q441)=1,P441&gt;0)),P441*((IF(VLOOKUP(D441,'2Рабочее время'!$A$1:$C$50,2,FALSE)&gt;0,VLOOKUP(D441,'2Рабочее время'!$A$1:$C$50,2,FALSE),VLOOKUP(D441,'2Рабочее время'!$A$1:$C$50,3,FALSE)))),IF((AND(COUNTA(O441:Q441)=1,Q441&gt;0)),Q441*T441*IF(S441=0,0,IF(S441="Количество в месяц",1,IF(S441="Количество в неделю",4.285,IF(S441="Количество в день",IF(VLOOKUP(D441,'2Рабочее время'!$A$1:$C$50,2,FALSE)&gt;0,VLOOKUP(D441,'2Рабочее время'!$A$1:$C$50,2,FALSE),VLOOKUP(D441,'2Рабочее время'!$A$1:$C$50,3,FALSE)))))),0))))))</f>
        <v>0</v>
      </c>
      <c r="S441" s="91"/>
      <c r="T441" s="91"/>
      <c r="U441" s="39">
        <v>1</v>
      </c>
      <c r="V441" s="17">
        <f t="shared" si="20"/>
        <v>0</v>
      </c>
      <c r="W441" s="17">
        <f t="shared" si="22"/>
        <v>0</v>
      </c>
    </row>
    <row r="442" spans="4:23" ht="18.75" x14ac:dyDescent="0.25">
      <c r="D442" s="27"/>
      <c r="E442" s="44"/>
      <c r="F442" s="87"/>
      <c r="G442" s="83"/>
      <c r="H442" s="27"/>
      <c r="I442" s="27"/>
      <c r="J442" s="27"/>
      <c r="K442" s="17">
        <f t="shared" si="21"/>
        <v>0</v>
      </c>
      <c r="L442" s="88"/>
      <c r="M442" s="72"/>
      <c r="N442" s="72"/>
      <c r="O442" s="90"/>
      <c r="P442" s="72"/>
      <c r="Q442" s="72"/>
      <c r="R442" s="81">
        <f>IF(OR(COUNTA(L442:N442)&gt;=2,COUNTA(O442:Q442)&gt;=2),"ошибка",(IF((AND(COUNTA(L442:N442)=1,L442&gt;0)),L442*60*VLOOKUP(D442,'2Рабочее время'!$A:$L,4,FALSE)*((IF(VLOOKUP(D442,'2Рабочее время'!$A$1:$C$50,2,FALSE)&gt;0,VLOOKUP(D442,'2Рабочее время'!$A$1:$C$50,2,FALSE),VLOOKUP(D442,'2Рабочее время'!$A$1:$C$50,3,FALSE)))),IF((AND(COUNTA(L442:N442)=1,M442&gt;0)),M442*((IF(VLOOKUP(D442,'2Рабочее время'!$A$1:$C$50,2,FALSE)&gt;0,VLOOKUP(D442,'2Рабочее время'!$A$1:$C$50,2,FALSE),VLOOKUP(D442,'2Рабочее время'!$A$1:$C$50,3,FALSE)))),IF((AND(COUNTA(L442:N442)=1,N442&gt;0)),N442*T442*IF(S442=0,0,IF(S442="Количество в месяц",1,IF(S442="Количество в неделю",4.285,IF(S442="Количество в день",IF(VLOOKUP(D442,'2Рабочее время'!$A$1:$C$50,2,FALSE)&gt;0,VLOOKUP(D442,'2Рабочее время'!$A$1:$C$50,2,FALSE),VLOOKUP(D442,'2Рабочее время'!$A$1:$C$50,3,FALSE)))))),0)))+IF((AND(COUNTA(O442:Q442)=1,O442&gt;0)),O442*60*VLOOKUP(D442,'2Рабочее время'!$A:$L,4,FALSE)*((IF(VLOOKUP(D442,'2Рабочее время'!$A$1:$C$50,2,FALSE)&gt;0,VLOOKUP(D442,'2Рабочее время'!$A$1:$C$50,2,FALSE),VLOOKUP(D442,'2Рабочее время'!$A$1:$C$50,3,FALSE)))),IF((AND(COUNTA(L442:N442)=1,M442&gt;0)),M442*((IF(VLOOKUP(D442,'2Рабочее время'!$A$1:$C$50,2,FALSE)&gt;0,VLOOKUP(D442,'2Рабочее время'!$A$1:$C$50,2,FALSE),VLOOKUP(D442,'2Рабочее время'!$A$1:$C$50,3,FALSE)))),IF((AND(COUNTA(O442:Q442)=1,P442&gt;0)),P442*((IF(VLOOKUP(D442,'2Рабочее время'!$A$1:$C$50,2,FALSE)&gt;0,VLOOKUP(D442,'2Рабочее время'!$A$1:$C$50,2,FALSE),VLOOKUP(D442,'2Рабочее время'!$A$1:$C$50,3,FALSE)))),IF((AND(COUNTA(O442:Q442)=1,Q442&gt;0)),Q442*T442*IF(S442=0,0,IF(S442="Количество в месяц",1,IF(S442="Количество в неделю",4.285,IF(S442="Количество в день",IF(VLOOKUP(D442,'2Рабочее время'!$A$1:$C$50,2,FALSE)&gt;0,VLOOKUP(D442,'2Рабочее время'!$A$1:$C$50,2,FALSE),VLOOKUP(D442,'2Рабочее время'!$A$1:$C$50,3,FALSE)))))),0))))))</f>
        <v>0</v>
      </c>
      <c r="S442" s="91"/>
      <c r="T442" s="91"/>
      <c r="U442" s="39">
        <v>1</v>
      </c>
      <c r="V442" s="17">
        <f t="shared" si="20"/>
        <v>0</v>
      </c>
      <c r="W442" s="17">
        <f t="shared" si="22"/>
        <v>0</v>
      </c>
    </row>
    <row r="443" spans="4:23" ht="18.75" x14ac:dyDescent="0.25">
      <c r="D443" s="27"/>
      <c r="E443" s="44"/>
      <c r="F443" s="87"/>
      <c r="G443" s="83"/>
      <c r="H443" s="27"/>
      <c r="I443" s="27"/>
      <c r="J443" s="27"/>
      <c r="K443" s="17">
        <f t="shared" si="21"/>
        <v>0</v>
      </c>
      <c r="L443" s="88"/>
      <c r="M443" s="72"/>
      <c r="N443" s="72"/>
      <c r="O443" s="90"/>
      <c r="P443" s="72"/>
      <c r="Q443" s="72"/>
      <c r="R443" s="81">
        <f>IF(OR(COUNTA(L443:N443)&gt;=2,COUNTA(O443:Q443)&gt;=2),"ошибка",(IF((AND(COUNTA(L443:N443)=1,L443&gt;0)),L443*60*VLOOKUP(D443,'2Рабочее время'!$A:$L,4,FALSE)*((IF(VLOOKUP(D443,'2Рабочее время'!$A$1:$C$50,2,FALSE)&gt;0,VLOOKUP(D443,'2Рабочее время'!$A$1:$C$50,2,FALSE),VLOOKUP(D443,'2Рабочее время'!$A$1:$C$50,3,FALSE)))),IF((AND(COUNTA(L443:N443)=1,M443&gt;0)),M443*((IF(VLOOKUP(D443,'2Рабочее время'!$A$1:$C$50,2,FALSE)&gt;0,VLOOKUP(D443,'2Рабочее время'!$A$1:$C$50,2,FALSE),VLOOKUP(D443,'2Рабочее время'!$A$1:$C$50,3,FALSE)))),IF((AND(COUNTA(L443:N443)=1,N443&gt;0)),N443*T443*IF(S443=0,0,IF(S443="Количество в месяц",1,IF(S443="Количество в неделю",4.285,IF(S443="Количество в день",IF(VLOOKUP(D443,'2Рабочее время'!$A$1:$C$50,2,FALSE)&gt;0,VLOOKUP(D443,'2Рабочее время'!$A$1:$C$50,2,FALSE),VLOOKUP(D443,'2Рабочее время'!$A$1:$C$50,3,FALSE)))))),0)))+IF((AND(COUNTA(O443:Q443)=1,O443&gt;0)),O443*60*VLOOKUP(D443,'2Рабочее время'!$A:$L,4,FALSE)*((IF(VLOOKUP(D443,'2Рабочее время'!$A$1:$C$50,2,FALSE)&gt;0,VLOOKUP(D443,'2Рабочее время'!$A$1:$C$50,2,FALSE),VLOOKUP(D443,'2Рабочее время'!$A$1:$C$50,3,FALSE)))),IF((AND(COUNTA(L443:N443)=1,M443&gt;0)),M443*((IF(VLOOKUP(D443,'2Рабочее время'!$A$1:$C$50,2,FALSE)&gt;0,VLOOKUP(D443,'2Рабочее время'!$A$1:$C$50,2,FALSE),VLOOKUP(D443,'2Рабочее время'!$A$1:$C$50,3,FALSE)))),IF((AND(COUNTA(O443:Q443)=1,P443&gt;0)),P443*((IF(VLOOKUP(D443,'2Рабочее время'!$A$1:$C$50,2,FALSE)&gt;0,VLOOKUP(D443,'2Рабочее время'!$A$1:$C$50,2,FALSE),VLOOKUP(D443,'2Рабочее время'!$A$1:$C$50,3,FALSE)))),IF((AND(COUNTA(O443:Q443)=1,Q443&gt;0)),Q443*T443*IF(S443=0,0,IF(S443="Количество в месяц",1,IF(S443="Количество в неделю",4.285,IF(S443="Количество в день",IF(VLOOKUP(D443,'2Рабочее время'!$A$1:$C$50,2,FALSE)&gt;0,VLOOKUP(D443,'2Рабочее время'!$A$1:$C$50,2,FALSE),VLOOKUP(D443,'2Рабочее время'!$A$1:$C$50,3,FALSE)))))),0))))))</f>
        <v>0</v>
      </c>
      <c r="S443" s="91"/>
      <c r="T443" s="91"/>
      <c r="U443" s="39">
        <v>1</v>
      </c>
      <c r="V443" s="17">
        <f t="shared" si="20"/>
        <v>0</v>
      </c>
      <c r="W443" s="17">
        <f t="shared" si="22"/>
        <v>0</v>
      </c>
    </row>
    <row r="444" spans="4:23" ht="18.75" x14ac:dyDescent="0.25">
      <c r="D444" s="27"/>
      <c r="E444" s="44"/>
      <c r="F444" s="87"/>
      <c r="G444" s="83"/>
      <c r="H444" s="27"/>
      <c r="I444" s="27"/>
      <c r="J444" s="27"/>
      <c r="K444" s="17">
        <f t="shared" si="21"/>
        <v>0</v>
      </c>
      <c r="L444" s="88"/>
      <c r="M444" s="72"/>
      <c r="N444" s="72"/>
      <c r="O444" s="90"/>
      <c r="P444" s="72"/>
      <c r="Q444" s="72"/>
      <c r="R444" s="81">
        <f>IF(OR(COUNTA(L444:N444)&gt;=2,COUNTA(O444:Q444)&gt;=2),"ошибка",(IF((AND(COUNTA(L444:N444)=1,L444&gt;0)),L444*60*VLOOKUP(D444,'2Рабочее время'!$A:$L,4,FALSE)*((IF(VLOOKUP(D444,'2Рабочее время'!$A$1:$C$50,2,FALSE)&gt;0,VLOOKUP(D444,'2Рабочее время'!$A$1:$C$50,2,FALSE),VLOOKUP(D444,'2Рабочее время'!$A$1:$C$50,3,FALSE)))),IF((AND(COUNTA(L444:N444)=1,M444&gt;0)),M444*((IF(VLOOKUP(D444,'2Рабочее время'!$A$1:$C$50,2,FALSE)&gt;0,VLOOKUP(D444,'2Рабочее время'!$A$1:$C$50,2,FALSE),VLOOKUP(D444,'2Рабочее время'!$A$1:$C$50,3,FALSE)))),IF((AND(COUNTA(L444:N444)=1,N444&gt;0)),N444*T444*IF(S444=0,0,IF(S444="Количество в месяц",1,IF(S444="Количество в неделю",4.285,IF(S444="Количество в день",IF(VLOOKUP(D444,'2Рабочее время'!$A$1:$C$50,2,FALSE)&gt;0,VLOOKUP(D444,'2Рабочее время'!$A$1:$C$50,2,FALSE),VLOOKUP(D444,'2Рабочее время'!$A$1:$C$50,3,FALSE)))))),0)))+IF((AND(COUNTA(O444:Q444)=1,O444&gt;0)),O444*60*VLOOKUP(D444,'2Рабочее время'!$A:$L,4,FALSE)*((IF(VLOOKUP(D444,'2Рабочее время'!$A$1:$C$50,2,FALSE)&gt;0,VLOOKUP(D444,'2Рабочее время'!$A$1:$C$50,2,FALSE),VLOOKUP(D444,'2Рабочее время'!$A$1:$C$50,3,FALSE)))),IF((AND(COUNTA(L444:N444)=1,M444&gt;0)),M444*((IF(VLOOKUP(D444,'2Рабочее время'!$A$1:$C$50,2,FALSE)&gt;0,VLOOKUP(D444,'2Рабочее время'!$A$1:$C$50,2,FALSE),VLOOKUP(D444,'2Рабочее время'!$A$1:$C$50,3,FALSE)))),IF((AND(COUNTA(O444:Q444)=1,P444&gt;0)),P444*((IF(VLOOKUP(D444,'2Рабочее время'!$A$1:$C$50,2,FALSE)&gt;0,VLOOKUP(D444,'2Рабочее время'!$A$1:$C$50,2,FALSE),VLOOKUP(D444,'2Рабочее время'!$A$1:$C$50,3,FALSE)))),IF((AND(COUNTA(O444:Q444)=1,Q444&gt;0)),Q444*T444*IF(S444=0,0,IF(S444="Количество в месяц",1,IF(S444="Количество в неделю",4.285,IF(S444="Количество в день",IF(VLOOKUP(D444,'2Рабочее время'!$A$1:$C$50,2,FALSE)&gt;0,VLOOKUP(D444,'2Рабочее время'!$A$1:$C$50,2,FALSE),VLOOKUP(D444,'2Рабочее время'!$A$1:$C$50,3,FALSE)))))),0))))))</f>
        <v>0</v>
      </c>
      <c r="S444" s="91"/>
      <c r="T444" s="91"/>
      <c r="U444" s="39">
        <v>1</v>
      </c>
      <c r="V444" s="17">
        <f t="shared" si="20"/>
        <v>0</v>
      </c>
      <c r="W444" s="17">
        <f t="shared" si="22"/>
        <v>0</v>
      </c>
    </row>
    <row r="445" spans="4:23" ht="18.75" x14ac:dyDescent="0.25">
      <c r="D445" s="27"/>
      <c r="E445" s="44"/>
      <c r="F445" s="87"/>
      <c r="G445" s="83"/>
      <c r="H445" s="27"/>
      <c r="I445" s="27"/>
      <c r="J445" s="27"/>
      <c r="K445" s="17">
        <f t="shared" si="21"/>
        <v>0</v>
      </c>
      <c r="L445" s="88"/>
      <c r="M445" s="72"/>
      <c r="N445" s="72"/>
      <c r="O445" s="90"/>
      <c r="P445" s="72"/>
      <c r="Q445" s="72"/>
      <c r="R445" s="81">
        <f>IF(OR(COUNTA(L445:N445)&gt;=2,COUNTA(O445:Q445)&gt;=2),"ошибка",(IF((AND(COUNTA(L445:N445)=1,L445&gt;0)),L445*60*VLOOKUP(D445,'2Рабочее время'!$A:$L,4,FALSE)*((IF(VLOOKUP(D445,'2Рабочее время'!$A$1:$C$50,2,FALSE)&gt;0,VLOOKUP(D445,'2Рабочее время'!$A$1:$C$50,2,FALSE),VLOOKUP(D445,'2Рабочее время'!$A$1:$C$50,3,FALSE)))),IF((AND(COUNTA(L445:N445)=1,M445&gt;0)),M445*((IF(VLOOKUP(D445,'2Рабочее время'!$A$1:$C$50,2,FALSE)&gt;0,VLOOKUP(D445,'2Рабочее время'!$A$1:$C$50,2,FALSE),VLOOKUP(D445,'2Рабочее время'!$A$1:$C$50,3,FALSE)))),IF((AND(COUNTA(L445:N445)=1,N445&gt;0)),N445*T445*IF(S445=0,0,IF(S445="Количество в месяц",1,IF(S445="Количество в неделю",4.285,IF(S445="Количество в день",IF(VLOOKUP(D445,'2Рабочее время'!$A$1:$C$50,2,FALSE)&gt;0,VLOOKUP(D445,'2Рабочее время'!$A$1:$C$50,2,FALSE),VLOOKUP(D445,'2Рабочее время'!$A$1:$C$50,3,FALSE)))))),0)))+IF((AND(COUNTA(O445:Q445)=1,O445&gt;0)),O445*60*VLOOKUP(D445,'2Рабочее время'!$A:$L,4,FALSE)*((IF(VLOOKUP(D445,'2Рабочее время'!$A$1:$C$50,2,FALSE)&gt;0,VLOOKUP(D445,'2Рабочее время'!$A$1:$C$50,2,FALSE),VLOOKUP(D445,'2Рабочее время'!$A$1:$C$50,3,FALSE)))),IF((AND(COUNTA(L445:N445)=1,M445&gt;0)),M445*((IF(VLOOKUP(D445,'2Рабочее время'!$A$1:$C$50,2,FALSE)&gt;0,VLOOKUP(D445,'2Рабочее время'!$A$1:$C$50,2,FALSE),VLOOKUP(D445,'2Рабочее время'!$A$1:$C$50,3,FALSE)))),IF((AND(COUNTA(O445:Q445)=1,P445&gt;0)),P445*((IF(VLOOKUP(D445,'2Рабочее время'!$A$1:$C$50,2,FALSE)&gt;0,VLOOKUP(D445,'2Рабочее время'!$A$1:$C$50,2,FALSE),VLOOKUP(D445,'2Рабочее время'!$A$1:$C$50,3,FALSE)))),IF((AND(COUNTA(O445:Q445)=1,Q445&gt;0)),Q445*T445*IF(S445=0,0,IF(S445="Количество в месяц",1,IF(S445="Количество в неделю",4.285,IF(S445="Количество в день",IF(VLOOKUP(D445,'2Рабочее время'!$A$1:$C$50,2,FALSE)&gt;0,VLOOKUP(D445,'2Рабочее время'!$A$1:$C$50,2,FALSE),VLOOKUP(D445,'2Рабочее время'!$A$1:$C$50,3,FALSE)))))),0))))))</f>
        <v>0</v>
      </c>
      <c r="S445" s="91"/>
      <c r="T445" s="91"/>
      <c r="U445" s="39">
        <v>1</v>
      </c>
      <c r="V445" s="17">
        <f t="shared" si="20"/>
        <v>0</v>
      </c>
      <c r="W445" s="17">
        <f t="shared" si="22"/>
        <v>0</v>
      </c>
    </row>
    <row r="446" spans="4:23" ht="18.75" x14ac:dyDescent="0.25">
      <c r="D446" s="27"/>
      <c r="E446" s="44"/>
      <c r="F446" s="87"/>
      <c r="G446" s="83"/>
      <c r="H446" s="27"/>
      <c r="I446" s="27"/>
      <c r="J446" s="27"/>
      <c r="K446" s="17">
        <f t="shared" si="21"/>
        <v>0</v>
      </c>
      <c r="L446" s="88"/>
      <c r="M446" s="72"/>
      <c r="N446" s="72"/>
      <c r="O446" s="90"/>
      <c r="P446" s="72"/>
      <c r="Q446" s="72"/>
      <c r="R446" s="81">
        <f>IF(OR(COUNTA(L446:N446)&gt;=2,COUNTA(O446:Q446)&gt;=2),"ошибка",(IF((AND(COUNTA(L446:N446)=1,L446&gt;0)),L446*60*VLOOKUP(D446,'2Рабочее время'!$A:$L,4,FALSE)*((IF(VLOOKUP(D446,'2Рабочее время'!$A$1:$C$50,2,FALSE)&gt;0,VLOOKUP(D446,'2Рабочее время'!$A$1:$C$50,2,FALSE),VLOOKUP(D446,'2Рабочее время'!$A$1:$C$50,3,FALSE)))),IF((AND(COUNTA(L446:N446)=1,M446&gt;0)),M446*((IF(VLOOKUP(D446,'2Рабочее время'!$A$1:$C$50,2,FALSE)&gt;0,VLOOKUP(D446,'2Рабочее время'!$A$1:$C$50,2,FALSE),VLOOKUP(D446,'2Рабочее время'!$A$1:$C$50,3,FALSE)))),IF((AND(COUNTA(L446:N446)=1,N446&gt;0)),N446*T446*IF(S446=0,0,IF(S446="Количество в месяц",1,IF(S446="Количество в неделю",4.285,IF(S446="Количество в день",IF(VLOOKUP(D446,'2Рабочее время'!$A$1:$C$50,2,FALSE)&gt;0,VLOOKUP(D446,'2Рабочее время'!$A$1:$C$50,2,FALSE),VLOOKUP(D446,'2Рабочее время'!$A$1:$C$50,3,FALSE)))))),0)))+IF((AND(COUNTA(O446:Q446)=1,O446&gt;0)),O446*60*VLOOKUP(D446,'2Рабочее время'!$A:$L,4,FALSE)*((IF(VLOOKUP(D446,'2Рабочее время'!$A$1:$C$50,2,FALSE)&gt;0,VLOOKUP(D446,'2Рабочее время'!$A$1:$C$50,2,FALSE),VLOOKUP(D446,'2Рабочее время'!$A$1:$C$50,3,FALSE)))),IF((AND(COUNTA(L446:N446)=1,M446&gt;0)),M446*((IF(VLOOKUP(D446,'2Рабочее время'!$A$1:$C$50,2,FALSE)&gt;0,VLOOKUP(D446,'2Рабочее время'!$A$1:$C$50,2,FALSE),VLOOKUP(D446,'2Рабочее время'!$A$1:$C$50,3,FALSE)))),IF((AND(COUNTA(O446:Q446)=1,P446&gt;0)),P446*((IF(VLOOKUP(D446,'2Рабочее время'!$A$1:$C$50,2,FALSE)&gt;0,VLOOKUP(D446,'2Рабочее время'!$A$1:$C$50,2,FALSE),VLOOKUP(D446,'2Рабочее время'!$A$1:$C$50,3,FALSE)))),IF((AND(COUNTA(O446:Q446)=1,Q446&gt;0)),Q446*T446*IF(S446=0,0,IF(S446="Количество в месяц",1,IF(S446="Количество в неделю",4.285,IF(S446="Количество в день",IF(VLOOKUP(D446,'2Рабочее время'!$A$1:$C$50,2,FALSE)&gt;0,VLOOKUP(D446,'2Рабочее время'!$A$1:$C$50,2,FALSE),VLOOKUP(D446,'2Рабочее время'!$A$1:$C$50,3,FALSE)))))),0))))))</f>
        <v>0</v>
      </c>
      <c r="S446" s="91"/>
      <c r="T446" s="91"/>
      <c r="U446" s="39">
        <v>1</v>
      </c>
      <c r="V446" s="17">
        <f t="shared" si="20"/>
        <v>0</v>
      </c>
      <c r="W446" s="17">
        <f t="shared" si="22"/>
        <v>0</v>
      </c>
    </row>
    <row r="447" spans="4:23" ht="18.75" x14ac:dyDescent="0.25">
      <c r="D447" s="27"/>
      <c r="E447" s="44"/>
      <c r="F447" s="87"/>
      <c r="G447" s="83"/>
      <c r="H447" s="27"/>
      <c r="I447" s="27"/>
      <c r="J447" s="27"/>
      <c r="K447" s="17">
        <f t="shared" si="21"/>
        <v>0</v>
      </c>
      <c r="L447" s="88"/>
      <c r="M447" s="72"/>
      <c r="N447" s="72"/>
      <c r="O447" s="90"/>
      <c r="P447" s="72"/>
      <c r="Q447" s="72"/>
      <c r="R447" s="81">
        <f>IF(OR(COUNTA(L447:N447)&gt;=2,COUNTA(O447:Q447)&gt;=2),"ошибка",(IF((AND(COUNTA(L447:N447)=1,L447&gt;0)),L447*60*VLOOKUP(D447,'2Рабочее время'!$A:$L,4,FALSE)*((IF(VLOOKUP(D447,'2Рабочее время'!$A$1:$C$50,2,FALSE)&gt;0,VLOOKUP(D447,'2Рабочее время'!$A$1:$C$50,2,FALSE),VLOOKUP(D447,'2Рабочее время'!$A$1:$C$50,3,FALSE)))),IF((AND(COUNTA(L447:N447)=1,M447&gt;0)),M447*((IF(VLOOKUP(D447,'2Рабочее время'!$A$1:$C$50,2,FALSE)&gt;0,VLOOKUP(D447,'2Рабочее время'!$A$1:$C$50,2,FALSE),VLOOKUP(D447,'2Рабочее время'!$A$1:$C$50,3,FALSE)))),IF((AND(COUNTA(L447:N447)=1,N447&gt;0)),N447*T447*IF(S447=0,0,IF(S447="Количество в месяц",1,IF(S447="Количество в неделю",4.285,IF(S447="Количество в день",IF(VLOOKUP(D447,'2Рабочее время'!$A$1:$C$50,2,FALSE)&gt;0,VLOOKUP(D447,'2Рабочее время'!$A$1:$C$50,2,FALSE),VLOOKUP(D447,'2Рабочее время'!$A$1:$C$50,3,FALSE)))))),0)))+IF((AND(COUNTA(O447:Q447)=1,O447&gt;0)),O447*60*VLOOKUP(D447,'2Рабочее время'!$A:$L,4,FALSE)*((IF(VLOOKUP(D447,'2Рабочее время'!$A$1:$C$50,2,FALSE)&gt;0,VLOOKUP(D447,'2Рабочее время'!$A$1:$C$50,2,FALSE),VLOOKUP(D447,'2Рабочее время'!$A$1:$C$50,3,FALSE)))),IF((AND(COUNTA(L447:N447)=1,M447&gt;0)),M447*((IF(VLOOKUP(D447,'2Рабочее время'!$A$1:$C$50,2,FALSE)&gt;0,VLOOKUP(D447,'2Рабочее время'!$A$1:$C$50,2,FALSE),VLOOKUP(D447,'2Рабочее время'!$A$1:$C$50,3,FALSE)))),IF((AND(COUNTA(O447:Q447)=1,P447&gt;0)),P447*((IF(VLOOKUP(D447,'2Рабочее время'!$A$1:$C$50,2,FALSE)&gt;0,VLOOKUP(D447,'2Рабочее время'!$A$1:$C$50,2,FALSE),VLOOKUP(D447,'2Рабочее время'!$A$1:$C$50,3,FALSE)))),IF((AND(COUNTA(O447:Q447)=1,Q447&gt;0)),Q447*T447*IF(S447=0,0,IF(S447="Количество в месяц",1,IF(S447="Количество в неделю",4.285,IF(S447="Количество в день",IF(VLOOKUP(D447,'2Рабочее время'!$A$1:$C$50,2,FALSE)&gt;0,VLOOKUP(D447,'2Рабочее время'!$A$1:$C$50,2,FALSE),VLOOKUP(D447,'2Рабочее время'!$A$1:$C$50,3,FALSE)))))),0))))))</f>
        <v>0</v>
      </c>
      <c r="S447" s="91"/>
      <c r="T447" s="91"/>
      <c r="U447" s="39">
        <v>1</v>
      </c>
      <c r="V447" s="17">
        <f t="shared" si="20"/>
        <v>0</v>
      </c>
      <c r="W447" s="17">
        <f t="shared" si="22"/>
        <v>0</v>
      </c>
    </row>
    <row r="448" spans="4:23" ht="18.75" x14ac:dyDescent="0.25">
      <c r="D448" s="27"/>
      <c r="E448" s="44"/>
      <c r="F448" s="87"/>
      <c r="G448" s="83"/>
      <c r="H448" s="27"/>
      <c r="I448" s="27"/>
      <c r="J448" s="27"/>
      <c r="K448" s="17">
        <f t="shared" si="21"/>
        <v>0</v>
      </c>
      <c r="L448" s="88"/>
      <c r="M448" s="72"/>
      <c r="N448" s="72"/>
      <c r="O448" s="90"/>
      <c r="P448" s="72"/>
      <c r="Q448" s="72"/>
      <c r="R448" s="81">
        <f>IF(OR(COUNTA(L448:N448)&gt;=2,COUNTA(O448:Q448)&gt;=2),"ошибка",(IF((AND(COUNTA(L448:N448)=1,L448&gt;0)),L448*60*VLOOKUP(D448,'2Рабочее время'!$A:$L,4,FALSE)*((IF(VLOOKUP(D448,'2Рабочее время'!$A$1:$C$50,2,FALSE)&gt;0,VLOOKUP(D448,'2Рабочее время'!$A$1:$C$50,2,FALSE),VLOOKUP(D448,'2Рабочее время'!$A$1:$C$50,3,FALSE)))),IF((AND(COUNTA(L448:N448)=1,M448&gt;0)),M448*((IF(VLOOKUP(D448,'2Рабочее время'!$A$1:$C$50,2,FALSE)&gt;0,VLOOKUP(D448,'2Рабочее время'!$A$1:$C$50,2,FALSE),VLOOKUP(D448,'2Рабочее время'!$A$1:$C$50,3,FALSE)))),IF((AND(COUNTA(L448:N448)=1,N448&gt;0)),N448*T448*IF(S448=0,0,IF(S448="Количество в месяц",1,IF(S448="Количество в неделю",4.285,IF(S448="Количество в день",IF(VLOOKUP(D448,'2Рабочее время'!$A$1:$C$50,2,FALSE)&gt;0,VLOOKUP(D448,'2Рабочее время'!$A$1:$C$50,2,FALSE),VLOOKUP(D448,'2Рабочее время'!$A$1:$C$50,3,FALSE)))))),0)))+IF((AND(COUNTA(O448:Q448)=1,O448&gt;0)),O448*60*VLOOKUP(D448,'2Рабочее время'!$A:$L,4,FALSE)*((IF(VLOOKUP(D448,'2Рабочее время'!$A$1:$C$50,2,FALSE)&gt;0,VLOOKUP(D448,'2Рабочее время'!$A$1:$C$50,2,FALSE),VLOOKUP(D448,'2Рабочее время'!$A$1:$C$50,3,FALSE)))),IF((AND(COUNTA(L448:N448)=1,M448&gt;0)),M448*((IF(VLOOKUP(D448,'2Рабочее время'!$A$1:$C$50,2,FALSE)&gt;0,VLOOKUP(D448,'2Рабочее время'!$A$1:$C$50,2,FALSE),VLOOKUP(D448,'2Рабочее время'!$A$1:$C$50,3,FALSE)))),IF((AND(COUNTA(O448:Q448)=1,P448&gt;0)),P448*((IF(VLOOKUP(D448,'2Рабочее время'!$A$1:$C$50,2,FALSE)&gt;0,VLOOKUP(D448,'2Рабочее время'!$A$1:$C$50,2,FALSE),VLOOKUP(D448,'2Рабочее время'!$A$1:$C$50,3,FALSE)))),IF((AND(COUNTA(O448:Q448)=1,Q448&gt;0)),Q448*T448*IF(S448=0,0,IF(S448="Количество в месяц",1,IF(S448="Количество в неделю",4.285,IF(S448="Количество в день",IF(VLOOKUP(D448,'2Рабочее время'!$A$1:$C$50,2,FALSE)&gt;0,VLOOKUP(D448,'2Рабочее время'!$A$1:$C$50,2,FALSE),VLOOKUP(D448,'2Рабочее время'!$A$1:$C$50,3,FALSE)))))),0))))))</f>
        <v>0</v>
      </c>
      <c r="S448" s="91"/>
      <c r="T448" s="91"/>
      <c r="U448" s="39">
        <v>1</v>
      </c>
      <c r="V448" s="17">
        <f t="shared" si="20"/>
        <v>0</v>
      </c>
      <c r="W448" s="17">
        <f t="shared" si="22"/>
        <v>0</v>
      </c>
    </row>
    <row r="449" spans="4:23" ht="18.75" x14ac:dyDescent="0.25">
      <c r="D449" s="27"/>
      <c r="E449" s="44"/>
      <c r="F449" s="87"/>
      <c r="G449" s="83"/>
      <c r="H449" s="27"/>
      <c r="I449" s="27"/>
      <c r="J449" s="27"/>
      <c r="K449" s="17">
        <f t="shared" si="21"/>
        <v>0</v>
      </c>
      <c r="L449" s="88"/>
      <c r="M449" s="72"/>
      <c r="N449" s="72"/>
      <c r="O449" s="90"/>
      <c r="P449" s="72"/>
      <c r="Q449" s="72"/>
      <c r="R449" s="81">
        <f>IF(OR(COUNTA(L449:N449)&gt;=2,COUNTA(O449:Q449)&gt;=2),"ошибка",(IF((AND(COUNTA(L449:N449)=1,L449&gt;0)),L449*60*VLOOKUP(D449,'2Рабочее время'!$A:$L,4,FALSE)*((IF(VLOOKUP(D449,'2Рабочее время'!$A$1:$C$50,2,FALSE)&gt;0,VLOOKUP(D449,'2Рабочее время'!$A$1:$C$50,2,FALSE),VLOOKUP(D449,'2Рабочее время'!$A$1:$C$50,3,FALSE)))),IF((AND(COUNTA(L449:N449)=1,M449&gt;0)),M449*((IF(VLOOKUP(D449,'2Рабочее время'!$A$1:$C$50,2,FALSE)&gt;0,VLOOKUP(D449,'2Рабочее время'!$A$1:$C$50,2,FALSE),VLOOKUP(D449,'2Рабочее время'!$A$1:$C$50,3,FALSE)))),IF((AND(COUNTA(L449:N449)=1,N449&gt;0)),N449*T449*IF(S449=0,0,IF(S449="Количество в месяц",1,IF(S449="Количество в неделю",4.285,IF(S449="Количество в день",IF(VLOOKUP(D449,'2Рабочее время'!$A$1:$C$50,2,FALSE)&gt;0,VLOOKUP(D449,'2Рабочее время'!$A$1:$C$50,2,FALSE),VLOOKUP(D449,'2Рабочее время'!$A$1:$C$50,3,FALSE)))))),0)))+IF((AND(COUNTA(O449:Q449)=1,O449&gt;0)),O449*60*VLOOKUP(D449,'2Рабочее время'!$A:$L,4,FALSE)*((IF(VLOOKUP(D449,'2Рабочее время'!$A$1:$C$50,2,FALSE)&gt;0,VLOOKUP(D449,'2Рабочее время'!$A$1:$C$50,2,FALSE),VLOOKUP(D449,'2Рабочее время'!$A$1:$C$50,3,FALSE)))),IF((AND(COUNTA(L449:N449)=1,M449&gt;0)),M449*((IF(VLOOKUP(D449,'2Рабочее время'!$A$1:$C$50,2,FALSE)&gt;0,VLOOKUP(D449,'2Рабочее время'!$A$1:$C$50,2,FALSE),VLOOKUP(D449,'2Рабочее время'!$A$1:$C$50,3,FALSE)))),IF((AND(COUNTA(O449:Q449)=1,P449&gt;0)),P449*((IF(VLOOKUP(D449,'2Рабочее время'!$A$1:$C$50,2,FALSE)&gt;0,VLOOKUP(D449,'2Рабочее время'!$A$1:$C$50,2,FALSE),VLOOKUP(D449,'2Рабочее время'!$A$1:$C$50,3,FALSE)))),IF((AND(COUNTA(O449:Q449)=1,Q449&gt;0)),Q449*T449*IF(S449=0,0,IF(S449="Количество в месяц",1,IF(S449="Количество в неделю",4.285,IF(S449="Количество в день",IF(VLOOKUP(D449,'2Рабочее время'!$A$1:$C$50,2,FALSE)&gt;0,VLOOKUP(D449,'2Рабочее время'!$A$1:$C$50,2,FALSE),VLOOKUP(D449,'2Рабочее время'!$A$1:$C$50,3,FALSE)))))),0))))))</f>
        <v>0</v>
      </c>
      <c r="S449" s="91"/>
      <c r="T449" s="91"/>
      <c r="U449" s="39">
        <v>1</v>
      </c>
      <c r="V449" s="17">
        <f t="shared" si="20"/>
        <v>0</v>
      </c>
      <c r="W449" s="17">
        <f t="shared" si="22"/>
        <v>0</v>
      </c>
    </row>
    <row r="450" spans="4:23" ht="18.75" x14ac:dyDescent="0.25">
      <c r="D450" s="27"/>
      <c r="E450" s="44"/>
      <c r="F450" s="87"/>
      <c r="G450" s="83"/>
      <c r="H450" s="27"/>
      <c r="I450" s="27"/>
      <c r="J450" s="27"/>
      <c r="K450" s="17">
        <f t="shared" si="21"/>
        <v>0</v>
      </c>
      <c r="L450" s="88"/>
      <c r="M450" s="72"/>
      <c r="N450" s="72"/>
      <c r="O450" s="90"/>
      <c r="P450" s="72"/>
      <c r="Q450" s="72"/>
      <c r="R450" s="81">
        <f>IF(OR(COUNTA(L450:N450)&gt;=2,COUNTA(O450:Q450)&gt;=2),"ошибка",(IF((AND(COUNTA(L450:N450)=1,L450&gt;0)),L450*60*VLOOKUP(D450,'2Рабочее время'!$A:$L,4,FALSE)*((IF(VLOOKUP(D450,'2Рабочее время'!$A$1:$C$50,2,FALSE)&gt;0,VLOOKUP(D450,'2Рабочее время'!$A$1:$C$50,2,FALSE),VLOOKUP(D450,'2Рабочее время'!$A$1:$C$50,3,FALSE)))),IF((AND(COUNTA(L450:N450)=1,M450&gt;0)),M450*((IF(VLOOKUP(D450,'2Рабочее время'!$A$1:$C$50,2,FALSE)&gt;0,VLOOKUP(D450,'2Рабочее время'!$A$1:$C$50,2,FALSE),VLOOKUP(D450,'2Рабочее время'!$A$1:$C$50,3,FALSE)))),IF((AND(COUNTA(L450:N450)=1,N450&gt;0)),N450*T450*IF(S450=0,0,IF(S450="Количество в месяц",1,IF(S450="Количество в неделю",4.285,IF(S450="Количество в день",IF(VLOOKUP(D450,'2Рабочее время'!$A$1:$C$50,2,FALSE)&gt;0,VLOOKUP(D450,'2Рабочее время'!$A$1:$C$50,2,FALSE),VLOOKUP(D450,'2Рабочее время'!$A$1:$C$50,3,FALSE)))))),0)))+IF((AND(COUNTA(O450:Q450)=1,O450&gt;0)),O450*60*VLOOKUP(D450,'2Рабочее время'!$A:$L,4,FALSE)*((IF(VLOOKUP(D450,'2Рабочее время'!$A$1:$C$50,2,FALSE)&gt;0,VLOOKUP(D450,'2Рабочее время'!$A$1:$C$50,2,FALSE),VLOOKUP(D450,'2Рабочее время'!$A$1:$C$50,3,FALSE)))),IF((AND(COUNTA(L450:N450)=1,M450&gt;0)),M450*((IF(VLOOKUP(D450,'2Рабочее время'!$A$1:$C$50,2,FALSE)&gt;0,VLOOKUP(D450,'2Рабочее время'!$A$1:$C$50,2,FALSE),VLOOKUP(D450,'2Рабочее время'!$A$1:$C$50,3,FALSE)))),IF((AND(COUNTA(O450:Q450)=1,P450&gt;0)),P450*((IF(VLOOKUP(D450,'2Рабочее время'!$A$1:$C$50,2,FALSE)&gt;0,VLOOKUP(D450,'2Рабочее время'!$A$1:$C$50,2,FALSE),VLOOKUP(D450,'2Рабочее время'!$A$1:$C$50,3,FALSE)))),IF((AND(COUNTA(O450:Q450)=1,Q450&gt;0)),Q450*T450*IF(S450=0,0,IF(S450="Количество в месяц",1,IF(S450="Количество в неделю",4.285,IF(S450="Количество в день",IF(VLOOKUP(D450,'2Рабочее время'!$A$1:$C$50,2,FALSE)&gt;0,VLOOKUP(D450,'2Рабочее время'!$A$1:$C$50,2,FALSE),VLOOKUP(D450,'2Рабочее время'!$A$1:$C$50,3,FALSE)))))),0))))))</f>
        <v>0</v>
      </c>
      <c r="S450" s="91"/>
      <c r="T450" s="91"/>
      <c r="U450" s="39">
        <v>1</v>
      </c>
      <c r="V450" s="17">
        <f t="shared" si="20"/>
        <v>0</v>
      </c>
      <c r="W450" s="17">
        <f t="shared" si="22"/>
        <v>0</v>
      </c>
    </row>
    <row r="451" spans="4:23" ht="18.75" x14ac:dyDescent="0.25">
      <c r="D451" s="27"/>
      <c r="E451" s="44"/>
      <c r="F451" s="87"/>
      <c r="G451" s="83"/>
      <c r="H451" s="27"/>
      <c r="I451" s="27"/>
      <c r="J451" s="27"/>
      <c r="K451" s="17">
        <f t="shared" si="21"/>
        <v>0</v>
      </c>
      <c r="L451" s="88"/>
      <c r="M451" s="72"/>
      <c r="N451" s="72"/>
      <c r="O451" s="90"/>
      <c r="P451" s="72"/>
      <c r="Q451" s="72"/>
      <c r="R451" s="81">
        <f>IF(OR(COUNTA(L451:N451)&gt;=2,COUNTA(O451:Q451)&gt;=2),"ошибка",(IF((AND(COUNTA(L451:N451)=1,L451&gt;0)),L451*60*VLOOKUP(D451,'2Рабочее время'!$A:$L,4,FALSE)*((IF(VLOOKUP(D451,'2Рабочее время'!$A$1:$C$50,2,FALSE)&gt;0,VLOOKUP(D451,'2Рабочее время'!$A$1:$C$50,2,FALSE),VLOOKUP(D451,'2Рабочее время'!$A$1:$C$50,3,FALSE)))),IF((AND(COUNTA(L451:N451)=1,M451&gt;0)),M451*((IF(VLOOKUP(D451,'2Рабочее время'!$A$1:$C$50,2,FALSE)&gt;0,VLOOKUP(D451,'2Рабочее время'!$A$1:$C$50,2,FALSE),VLOOKUP(D451,'2Рабочее время'!$A$1:$C$50,3,FALSE)))),IF((AND(COUNTA(L451:N451)=1,N451&gt;0)),N451*T451*IF(S451=0,0,IF(S451="Количество в месяц",1,IF(S451="Количество в неделю",4.285,IF(S451="Количество в день",IF(VLOOKUP(D451,'2Рабочее время'!$A$1:$C$50,2,FALSE)&gt;0,VLOOKUP(D451,'2Рабочее время'!$A$1:$C$50,2,FALSE),VLOOKUP(D451,'2Рабочее время'!$A$1:$C$50,3,FALSE)))))),0)))+IF((AND(COUNTA(O451:Q451)=1,O451&gt;0)),O451*60*VLOOKUP(D451,'2Рабочее время'!$A:$L,4,FALSE)*((IF(VLOOKUP(D451,'2Рабочее время'!$A$1:$C$50,2,FALSE)&gt;0,VLOOKUP(D451,'2Рабочее время'!$A$1:$C$50,2,FALSE),VLOOKUP(D451,'2Рабочее время'!$A$1:$C$50,3,FALSE)))),IF((AND(COUNTA(L451:N451)=1,M451&gt;0)),M451*((IF(VLOOKUP(D451,'2Рабочее время'!$A$1:$C$50,2,FALSE)&gt;0,VLOOKUP(D451,'2Рабочее время'!$A$1:$C$50,2,FALSE),VLOOKUP(D451,'2Рабочее время'!$A$1:$C$50,3,FALSE)))),IF((AND(COUNTA(O451:Q451)=1,P451&gt;0)),P451*((IF(VLOOKUP(D451,'2Рабочее время'!$A$1:$C$50,2,FALSE)&gt;0,VLOOKUP(D451,'2Рабочее время'!$A$1:$C$50,2,FALSE),VLOOKUP(D451,'2Рабочее время'!$A$1:$C$50,3,FALSE)))),IF((AND(COUNTA(O451:Q451)=1,Q451&gt;0)),Q451*T451*IF(S451=0,0,IF(S451="Количество в месяц",1,IF(S451="Количество в неделю",4.285,IF(S451="Количество в день",IF(VLOOKUP(D451,'2Рабочее время'!$A$1:$C$50,2,FALSE)&gt;0,VLOOKUP(D451,'2Рабочее время'!$A$1:$C$50,2,FALSE),VLOOKUP(D451,'2Рабочее время'!$A$1:$C$50,3,FALSE)))))),0))))))</f>
        <v>0</v>
      </c>
      <c r="S451" s="91"/>
      <c r="T451" s="91"/>
      <c r="U451" s="39">
        <v>1</v>
      </c>
      <c r="V451" s="17">
        <f t="shared" ref="V451:V514" si="23">IF(S451=0,0,IF(S451="Количество в месяц",K451*T451*U451,IF(S451="Количество в неделю",K451*T451*U451*4.12,IF(S451="Количество в день",K451*T451*U451*20.6))))+R451</f>
        <v>0</v>
      </c>
      <c r="W451" s="17">
        <f t="shared" si="22"/>
        <v>0</v>
      </c>
    </row>
    <row r="452" spans="4:23" ht="18.75" x14ac:dyDescent="0.25">
      <c r="D452" s="27"/>
      <c r="E452" s="44"/>
      <c r="F452" s="87"/>
      <c r="G452" s="83"/>
      <c r="H452" s="27"/>
      <c r="I452" s="27"/>
      <c r="J452" s="27"/>
      <c r="K452" s="17">
        <f t="shared" si="21"/>
        <v>0</v>
      </c>
      <c r="L452" s="88"/>
      <c r="M452" s="72"/>
      <c r="N452" s="72"/>
      <c r="O452" s="90"/>
      <c r="P452" s="72"/>
      <c r="Q452" s="72"/>
      <c r="R452" s="81">
        <f>IF(OR(COUNTA(L452:N452)&gt;=2,COUNTA(O452:Q452)&gt;=2),"ошибка",(IF((AND(COUNTA(L452:N452)=1,L452&gt;0)),L452*60*VLOOKUP(D452,'2Рабочее время'!$A:$L,4,FALSE)*((IF(VLOOKUP(D452,'2Рабочее время'!$A$1:$C$50,2,FALSE)&gt;0,VLOOKUP(D452,'2Рабочее время'!$A$1:$C$50,2,FALSE),VLOOKUP(D452,'2Рабочее время'!$A$1:$C$50,3,FALSE)))),IF((AND(COUNTA(L452:N452)=1,M452&gt;0)),M452*((IF(VLOOKUP(D452,'2Рабочее время'!$A$1:$C$50,2,FALSE)&gt;0,VLOOKUP(D452,'2Рабочее время'!$A$1:$C$50,2,FALSE),VLOOKUP(D452,'2Рабочее время'!$A$1:$C$50,3,FALSE)))),IF((AND(COUNTA(L452:N452)=1,N452&gt;0)),N452*T452*IF(S452=0,0,IF(S452="Количество в месяц",1,IF(S452="Количество в неделю",4.285,IF(S452="Количество в день",IF(VLOOKUP(D452,'2Рабочее время'!$A$1:$C$50,2,FALSE)&gt;0,VLOOKUP(D452,'2Рабочее время'!$A$1:$C$50,2,FALSE),VLOOKUP(D452,'2Рабочее время'!$A$1:$C$50,3,FALSE)))))),0)))+IF((AND(COUNTA(O452:Q452)=1,O452&gt;0)),O452*60*VLOOKUP(D452,'2Рабочее время'!$A:$L,4,FALSE)*((IF(VLOOKUP(D452,'2Рабочее время'!$A$1:$C$50,2,FALSE)&gt;0,VLOOKUP(D452,'2Рабочее время'!$A$1:$C$50,2,FALSE),VLOOKUP(D452,'2Рабочее время'!$A$1:$C$50,3,FALSE)))),IF((AND(COUNTA(L452:N452)=1,M452&gt;0)),M452*((IF(VLOOKUP(D452,'2Рабочее время'!$A$1:$C$50,2,FALSE)&gt;0,VLOOKUP(D452,'2Рабочее время'!$A$1:$C$50,2,FALSE),VLOOKUP(D452,'2Рабочее время'!$A$1:$C$50,3,FALSE)))),IF((AND(COUNTA(O452:Q452)=1,P452&gt;0)),P452*((IF(VLOOKUP(D452,'2Рабочее время'!$A$1:$C$50,2,FALSE)&gt;0,VLOOKUP(D452,'2Рабочее время'!$A$1:$C$50,2,FALSE),VLOOKUP(D452,'2Рабочее время'!$A$1:$C$50,3,FALSE)))),IF((AND(COUNTA(O452:Q452)=1,Q452&gt;0)),Q452*T452*IF(S452=0,0,IF(S452="Количество в месяц",1,IF(S452="Количество в неделю",4.285,IF(S452="Количество в день",IF(VLOOKUP(D452,'2Рабочее время'!$A$1:$C$50,2,FALSE)&gt;0,VLOOKUP(D452,'2Рабочее время'!$A$1:$C$50,2,FALSE),VLOOKUP(D452,'2Рабочее время'!$A$1:$C$50,3,FALSE)))))),0))))))</f>
        <v>0</v>
      </c>
      <c r="S452" s="91"/>
      <c r="T452" s="91"/>
      <c r="U452" s="39">
        <v>1</v>
      </c>
      <c r="V452" s="17">
        <f t="shared" si="23"/>
        <v>0</v>
      </c>
      <c r="W452" s="17">
        <f t="shared" si="22"/>
        <v>0</v>
      </c>
    </row>
    <row r="453" spans="4:23" ht="18.75" x14ac:dyDescent="0.25">
      <c r="D453" s="27"/>
      <c r="E453" s="44"/>
      <c r="F453" s="87"/>
      <c r="G453" s="83"/>
      <c r="H453" s="27"/>
      <c r="I453" s="27"/>
      <c r="J453" s="27"/>
      <c r="K453" s="17">
        <f t="shared" si="21"/>
        <v>0</v>
      </c>
      <c r="L453" s="88"/>
      <c r="M453" s="72"/>
      <c r="N453" s="72"/>
      <c r="O453" s="90"/>
      <c r="P453" s="72"/>
      <c r="Q453" s="72"/>
      <c r="R453" s="81">
        <f>IF(OR(COUNTA(L453:N453)&gt;=2,COUNTA(O453:Q453)&gt;=2),"ошибка",(IF((AND(COUNTA(L453:N453)=1,L453&gt;0)),L453*60*VLOOKUP(D453,'2Рабочее время'!$A:$L,4,FALSE)*((IF(VLOOKUP(D453,'2Рабочее время'!$A$1:$C$50,2,FALSE)&gt;0,VLOOKUP(D453,'2Рабочее время'!$A$1:$C$50,2,FALSE),VLOOKUP(D453,'2Рабочее время'!$A$1:$C$50,3,FALSE)))),IF((AND(COUNTA(L453:N453)=1,M453&gt;0)),M453*((IF(VLOOKUP(D453,'2Рабочее время'!$A$1:$C$50,2,FALSE)&gt;0,VLOOKUP(D453,'2Рабочее время'!$A$1:$C$50,2,FALSE),VLOOKUP(D453,'2Рабочее время'!$A$1:$C$50,3,FALSE)))),IF((AND(COUNTA(L453:N453)=1,N453&gt;0)),N453*T453*IF(S453=0,0,IF(S453="Количество в месяц",1,IF(S453="Количество в неделю",4.285,IF(S453="Количество в день",IF(VLOOKUP(D453,'2Рабочее время'!$A$1:$C$50,2,FALSE)&gt;0,VLOOKUP(D453,'2Рабочее время'!$A$1:$C$50,2,FALSE),VLOOKUP(D453,'2Рабочее время'!$A$1:$C$50,3,FALSE)))))),0)))+IF((AND(COUNTA(O453:Q453)=1,O453&gt;0)),O453*60*VLOOKUP(D453,'2Рабочее время'!$A:$L,4,FALSE)*((IF(VLOOKUP(D453,'2Рабочее время'!$A$1:$C$50,2,FALSE)&gt;0,VLOOKUP(D453,'2Рабочее время'!$A$1:$C$50,2,FALSE),VLOOKUP(D453,'2Рабочее время'!$A$1:$C$50,3,FALSE)))),IF((AND(COUNTA(L453:N453)=1,M453&gt;0)),M453*((IF(VLOOKUP(D453,'2Рабочее время'!$A$1:$C$50,2,FALSE)&gt;0,VLOOKUP(D453,'2Рабочее время'!$A$1:$C$50,2,FALSE),VLOOKUP(D453,'2Рабочее время'!$A$1:$C$50,3,FALSE)))),IF((AND(COUNTA(O453:Q453)=1,P453&gt;0)),P453*((IF(VLOOKUP(D453,'2Рабочее время'!$A$1:$C$50,2,FALSE)&gt;0,VLOOKUP(D453,'2Рабочее время'!$A$1:$C$50,2,FALSE),VLOOKUP(D453,'2Рабочее время'!$A$1:$C$50,3,FALSE)))),IF((AND(COUNTA(O453:Q453)=1,Q453&gt;0)),Q453*T453*IF(S453=0,0,IF(S453="Количество в месяц",1,IF(S453="Количество в неделю",4.285,IF(S453="Количество в день",IF(VLOOKUP(D453,'2Рабочее время'!$A$1:$C$50,2,FALSE)&gt;0,VLOOKUP(D453,'2Рабочее время'!$A$1:$C$50,2,FALSE),VLOOKUP(D453,'2Рабочее время'!$A$1:$C$50,3,FALSE)))))),0))))))</f>
        <v>0</v>
      </c>
      <c r="S453" s="91"/>
      <c r="T453" s="91"/>
      <c r="U453" s="39">
        <v>1</v>
      </c>
      <c r="V453" s="17">
        <f t="shared" si="23"/>
        <v>0</v>
      </c>
      <c r="W453" s="17">
        <f t="shared" si="22"/>
        <v>0</v>
      </c>
    </row>
    <row r="454" spans="4:23" ht="18.75" x14ac:dyDescent="0.25">
      <c r="D454" s="27"/>
      <c r="E454" s="44"/>
      <c r="F454" s="87"/>
      <c r="G454" s="83"/>
      <c r="H454" s="27"/>
      <c r="I454" s="27"/>
      <c r="J454" s="27"/>
      <c r="K454" s="17">
        <f t="shared" si="21"/>
        <v>0</v>
      </c>
      <c r="L454" s="88"/>
      <c r="M454" s="72"/>
      <c r="N454" s="72"/>
      <c r="O454" s="90"/>
      <c r="P454" s="72"/>
      <c r="Q454" s="72"/>
      <c r="R454" s="81">
        <f>IF(OR(COUNTA(L454:N454)&gt;=2,COUNTA(O454:Q454)&gt;=2),"ошибка",(IF((AND(COUNTA(L454:N454)=1,L454&gt;0)),L454*60*VLOOKUP(D454,'2Рабочее время'!$A:$L,4,FALSE)*((IF(VLOOKUP(D454,'2Рабочее время'!$A$1:$C$50,2,FALSE)&gt;0,VLOOKUP(D454,'2Рабочее время'!$A$1:$C$50,2,FALSE),VLOOKUP(D454,'2Рабочее время'!$A$1:$C$50,3,FALSE)))),IF((AND(COUNTA(L454:N454)=1,M454&gt;0)),M454*((IF(VLOOKUP(D454,'2Рабочее время'!$A$1:$C$50,2,FALSE)&gt;0,VLOOKUP(D454,'2Рабочее время'!$A$1:$C$50,2,FALSE),VLOOKUP(D454,'2Рабочее время'!$A$1:$C$50,3,FALSE)))),IF((AND(COUNTA(L454:N454)=1,N454&gt;0)),N454*T454*IF(S454=0,0,IF(S454="Количество в месяц",1,IF(S454="Количество в неделю",4.285,IF(S454="Количество в день",IF(VLOOKUP(D454,'2Рабочее время'!$A$1:$C$50,2,FALSE)&gt;0,VLOOKUP(D454,'2Рабочее время'!$A$1:$C$50,2,FALSE),VLOOKUP(D454,'2Рабочее время'!$A$1:$C$50,3,FALSE)))))),0)))+IF((AND(COUNTA(O454:Q454)=1,O454&gt;0)),O454*60*VLOOKUP(D454,'2Рабочее время'!$A:$L,4,FALSE)*((IF(VLOOKUP(D454,'2Рабочее время'!$A$1:$C$50,2,FALSE)&gt;0,VLOOKUP(D454,'2Рабочее время'!$A$1:$C$50,2,FALSE),VLOOKUP(D454,'2Рабочее время'!$A$1:$C$50,3,FALSE)))),IF((AND(COUNTA(L454:N454)=1,M454&gt;0)),M454*((IF(VLOOKUP(D454,'2Рабочее время'!$A$1:$C$50,2,FALSE)&gt;0,VLOOKUP(D454,'2Рабочее время'!$A$1:$C$50,2,FALSE),VLOOKUP(D454,'2Рабочее время'!$A$1:$C$50,3,FALSE)))),IF((AND(COUNTA(O454:Q454)=1,P454&gt;0)),P454*((IF(VLOOKUP(D454,'2Рабочее время'!$A$1:$C$50,2,FALSE)&gt;0,VLOOKUP(D454,'2Рабочее время'!$A$1:$C$50,2,FALSE),VLOOKUP(D454,'2Рабочее время'!$A$1:$C$50,3,FALSE)))),IF((AND(COUNTA(O454:Q454)=1,Q454&gt;0)),Q454*T454*IF(S454=0,0,IF(S454="Количество в месяц",1,IF(S454="Количество в неделю",4.285,IF(S454="Количество в день",IF(VLOOKUP(D454,'2Рабочее время'!$A$1:$C$50,2,FALSE)&gt;0,VLOOKUP(D454,'2Рабочее время'!$A$1:$C$50,2,FALSE),VLOOKUP(D454,'2Рабочее время'!$A$1:$C$50,3,FALSE)))))),0))))))</f>
        <v>0</v>
      </c>
      <c r="S454" s="91"/>
      <c r="T454" s="91"/>
      <c r="U454" s="39">
        <v>1</v>
      </c>
      <c r="V454" s="17">
        <f t="shared" si="23"/>
        <v>0</v>
      </c>
      <c r="W454" s="17">
        <f t="shared" si="22"/>
        <v>0</v>
      </c>
    </row>
    <row r="455" spans="4:23" ht="18.75" x14ac:dyDescent="0.25">
      <c r="D455" s="27"/>
      <c r="E455" s="44"/>
      <c r="F455" s="87"/>
      <c r="G455" s="83"/>
      <c r="H455" s="27"/>
      <c r="I455" s="27"/>
      <c r="J455" s="27"/>
      <c r="K455" s="17">
        <f t="shared" si="21"/>
        <v>0</v>
      </c>
      <c r="L455" s="88"/>
      <c r="M455" s="72"/>
      <c r="N455" s="72"/>
      <c r="O455" s="90"/>
      <c r="P455" s="72"/>
      <c r="Q455" s="72"/>
      <c r="R455" s="81">
        <f>IF(OR(COUNTA(L455:N455)&gt;=2,COUNTA(O455:Q455)&gt;=2),"ошибка",(IF((AND(COUNTA(L455:N455)=1,L455&gt;0)),L455*60*VLOOKUP(D455,'2Рабочее время'!$A:$L,4,FALSE)*((IF(VLOOKUP(D455,'2Рабочее время'!$A$1:$C$50,2,FALSE)&gt;0,VLOOKUP(D455,'2Рабочее время'!$A$1:$C$50,2,FALSE),VLOOKUP(D455,'2Рабочее время'!$A$1:$C$50,3,FALSE)))),IF((AND(COUNTA(L455:N455)=1,M455&gt;0)),M455*((IF(VLOOKUP(D455,'2Рабочее время'!$A$1:$C$50,2,FALSE)&gt;0,VLOOKUP(D455,'2Рабочее время'!$A$1:$C$50,2,FALSE),VLOOKUP(D455,'2Рабочее время'!$A$1:$C$50,3,FALSE)))),IF((AND(COUNTA(L455:N455)=1,N455&gt;0)),N455*T455*IF(S455=0,0,IF(S455="Количество в месяц",1,IF(S455="Количество в неделю",4.285,IF(S455="Количество в день",IF(VLOOKUP(D455,'2Рабочее время'!$A$1:$C$50,2,FALSE)&gt;0,VLOOKUP(D455,'2Рабочее время'!$A$1:$C$50,2,FALSE),VLOOKUP(D455,'2Рабочее время'!$A$1:$C$50,3,FALSE)))))),0)))+IF((AND(COUNTA(O455:Q455)=1,O455&gt;0)),O455*60*VLOOKUP(D455,'2Рабочее время'!$A:$L,4,FALSE)*((IF(VLOOKUP(D455,'2Рабочее время'!$A$1:$C$50,2,FALSE)&gt;0,VLOOKUP(D455,'2Рабочее время'!$A$1:$C$50,2,FALSE),VLOOKUP(D455,'2Рабочее время'!$A$1:$C$50,3,FALSE)))),IF((AND(COUNTA(L455:N455)=1,M455&gt;0)),M455*((IF(VLOOKUP(D455,'2Рабочее время'!$A$1:$C$50,2,FALSE)&gt;0,VLOOKUP(D455,'2Рабочее время'!$A$1:$C$50,2,FALSE),VLOOKUP(D455,'2Рабочее время'!$A$1:$C$50,3,FALSE)))),IF((AND(COUNTA(O455:Q455)=1,P455&gt;0)),P455*((IF(VLOOKUP(D455,'2Рабочее время'!$A$1:$C$50,2,FALSE)&gt;0,VLOOKUP(D455,'2Рабочее время'!$A$1:$C$50,2,FALSE),VLOOKUP(D455,'2Рабочее время'!$A$1:$C$50,3,FALSE)))),IF((AND(COUNTA(O455:Q455)=1,Q455&gt;0)),Q455*T455*IF(S455=0,0,IF(S455="Количество в месяц",1,IF(S455="Количество в неделю",4.285,IF(S455="Количество в день",IF(VLOOKUP(D455,'2Рабочее время'!$A$1:$C$50,2,FALSE)&gt;0,VLOOKUP(D455,'2Рабочее время'!$A$1:$C$50,2,FALSE),VLOOKUP(D455,'2Рабочее время'!$A$1:$C$50,3,FALSE)))))),0))))))</f>
        <v>0</v>
      </c>
      <c r="S455" s="91"/>
      <c r="T455" s="91"/>
      <c r="U455" s="39">
        <v>1</v>
      </c>
      <c r="V455" s="17">
        <f t="shared" si="23"/>
        <v>0</v>
      </c>
      <c r="W455" s="17">
        <f t="shared" si="22"/>
        <v>0</v>
      </c>
    </row>
    <row r="456" spans="4:23" ht="18.75" x14ac:dyDescent="0.25">
      <c r="D456" s="27"/>
      <c r="E456" s="44"/>
      <c r="F456" s="87"/>
      <c r="G456" s="83"/>
      <c r="H456" s="27"/>
      <c r="I456" s="27"/>
      <c r="J456" s="27"/>
      <c r="K456" s="17">
        <f t="shared" si="21"/>
        <v>0</v>
      </c>
      <c r="L456" s="88"/>
      <c r="M456" s="72"/>
      <c r="N456" s="72"/>
      <c r="O456" s="90"/>
      <c r="P456" s="72"/>
      <c r="Q456" s="72"/>
      <c r="R456" s="81">
        <f>IF(OR(COUNTA(L456:N456)&gt;=2,COUNTA(O456:Q456)&gt;=2),"ошибка",(IF((AND(COUNTA(L456:N456)=1,L456&gt;0)),L456*60*VLOOKUP(D456,'2Рабочее время'!$A:$L,4,FALSE)*((IF(VLOOKUP(D456,'2Рабочее время'!$A$1:$C$50,2,FALSE)&gt;0,VLOOKUP(D456,'2Рабочее время'!$A$1:$C$50,2,FALSE),VLOOKUP(D456,'2Рабочее время'!$A$1:$C$50,3,FALSE)))),IF((AND(COUNTA(L456:N456)=1,M456&gt;0)),M456*((IF(VLOOKUP(D456,'2Рабочее время'!$A$1:$C$50,2,FALSE)&gt;0,VLOOKUP(D456,'2Рабочее время'!$A$1:$C$50,2,FALSE),VLOOKUP(D456,'2Рабочее время'!$A$1:$C$50,3,FALSE)))),IF((AND(COUNTA(L456:N456)=1,N456&gt;0)),N456*T456*IF(S456=0,0,IF(S456="Количество в месяц",1,IF(S456="Количество в неделю",4.285,IF(S456="Количество в день",IF(VLOOKUP(D456,'2Рабочее время'!$A$1:$C$50,2,FALSE)&gt;0,VLOOKUP(D456,'2Рабочее время'!$A$1:$C$50,2,FALSE),VLOOKUP(D456,'2Рабочее время'!$A$1:$C$50,3,FALSE)))))),0)))+IF((AND(COUNTA(O456:Q456)=1,O456&gt;0)),O456*60*VLOOKUP(D456,'2Рабочее время'!$A:$L,4,FALSE)*((IF(VLOOKUP(D456,'2Рабочее время'!$A$1:$C$50,2,FALSE)&gt;0,VLOOKUP(D456,'2Рабочее время'!$A$1:$C$50,2,FALSE),VLOOKUP(D456,'2Рабочее время'!$A$1:$C$50,3,FALSE)))),IF((AND(COUNTA(L456:N456)=1,M456&gt;0)),M456*((IF(VLOOKUP(D456,'2Рабочее время'!$A$1:$C$50,2,FALSE)&gt;0,VLOOKUP(D456,'2Рабочее время'!$A$1:$C$50,2,FALSE),VLOOKUP(D456,'2Рабочее время'!$A$1:$C$50,3,FALSE)))),IF((AND(COUNTA(O456:Q456)=1,P456&gt;0)),P456*((IF(VLOOKUP(D456,'2Рабочее время'!$A$1:$C$50,2,FALSE)&gt;0,VLOOKUP(D456,'2Рабочее время'!$A$1:$C$50,2,FALSE),VLOOKUP(D456,'2Рабочее время'!$A$1:$C$50,3,FALSE)))),IF((AND(COUNTA(O456:Q456)=1,Q456&gt;0)),Q456*T456*IF(S456=0,0,IF(S456="Количество в месяц",1,IF(S456="Количество в неделю",4.285,IF(S456="Количество в день",IF(VLOOKUP(D456,'2Рабочее время'!$A$1:$C$50,2,FALSE)&gt;0,VLOOKUP(D456,'2Рабочее время'!$A$1:$C$50,2,FALSE),VLOOKUP(D456,'2Рабочее время'!$A$1:$C$50,3,FALSE)))))),0))))))</f>
        <v>0</v>
      </c>
      <c r="S456" s="91"/>
      <c r="T456" s="91"/>
      <c r="U456" s="39">
        <v>1</v>
      </c>
      <c r="V456" s="17">
        <f t="shared" si="23"/>
        <v>0</v>
      </c>
      <c r="W456" s="17">
        <f t="shared" si="22"/>
        <v>0</v>
      </c>
    </row>
    <row r="457" spans="4:23" ht="18.75" x14ac:dyDescent="0.25">
      <c r="D457" s="27"/>
      <c r="E457" s="44"/>
      <c r="F457" s="87"/>
      <c r="G457" s="83"/>
      <c r="H457" s="27"/>
      <c r="I457" s="27"/>
      <c r="J457" s="27"/>
      <c r="K457" s="17">
        <f t="shared" si="21"/>
        <v>0</v>
      </c>
      <c r="L457" s="88"/>
      <c r="M457" s="72"/>
      <c r="N457" s="72"/>
      <c r="O457" s="90"/>
      <c r="P457" s="72"/>
      <c r="Q457" s="72"/>
      <c r="R457" s="81">
        <f>IF(OR(COUNTA(L457:N457)&gt;=2,COUNTA(O457:Q457)&gt;=2),"ошибка",(IF((AND(COUNTA(L457:N457)=1,L457&gt;0)),L457*60*VLOOKUP(D457,'2Рабочее время'!$A:$L,4,FALSE)*((IF(VLOOKUP(D457,'2Рабочее время'!$A$1:$C$50,2,FALSE)&gt;0,VLOOKUP(D457,'2Рабочее время'!$A$1:$C$50,2,FALSE),VLOOKUP(D457,'2Рабочее время'!$A$1:$C$50,3,FALSE)))),IF((AND(COUNTA(L457:N457)=1,M457&gt;0)),M457*((IF(VLOOKUP(D457,'2Рабочее время'!$A$1:$C$50,2,FALSE)&gt;0,VLOOKUP(D457,'2Рабочее время'!$A$1:$C$50,2,FALSE),VLOOKUP(D457,'2Рабочее время'!$A$1:$C$50,3,FALSE)))),IF((AND(COUNTA(L457:N457)=1,N457&gt;0)),N457*T457*IF(S457=0,0,IF(S457="Количество в месяц",1,IF(S457="Количество в неделю",4.285,IF(S457="Количество в день",IF(VLOOKUP(D457,'2Рабочее время'!$A$1:$C$50,2,FALSE)&gt;0,VLOOKUP(D457,'2Рабочее время'!$A$1:$C$50,2,FALSE),VLOOKUP(D457,'2Рабочее время'!$A$1:$C$50,3,FALSE)))))),0)))+IF((AND(COUNTA(O457:Q457)=1,O457&gt;0)),O457*60*VLOOKUP(D457,'2Рабочее время'!$A:$L,4,FALSE)*((IF(VLOOKUP(D457,'2Рабочее время'!$A$1:$C$50,2,FALSE)&gt;0,VLOOKUP(D457,'2Рабочее время'!$A$1:$C$50,2,FALSE),VLOOKUP(D457,'2Рабочее время'!$A$1:$C$50,3,FALSE)))),IF((AND(COUNTA(L457:N457)=1,M457&gt;0)),M457*((IF(VLOOKUP(D457,'2Рабочее время'!$A$1:$C$50,2,FALSE)&gt;0,VLOOKUP(D457,'2Рабочее время'!$A$1:$C$50,2,FALSE),VLOOKUP(D457,'2Рабочее время'!$A$1:$C$50,3,FALSE)))),IF((AND(COUNTA(O457:Q457)=1,P457&gt;0)),P457*((IF(VLOOKUP(D457,'2Рабочее время'!$A$1:$C$50,2,FALSE)&gt;0,VLOOKUP(D457,'2Рабочее время'!$A$1:$C$50,2,FALSE),VLOOKUP(D457,'2Рабочее время'!$A$1:$C$50,3,FALSE)))),IF((AND(COUNTA(O457:Q457)=1,Q457&gt;0)),Q457*T457*IF(S457=0,0,IF(S457="Количество в месяц",1,IF(S457="Количество в неделю",4.285,IF(S457="Количество в день",IF(VLOOKUP(D457,'2Рабочее время'!$A$1:$C$50,2,FALSE)&gt;0,VLOOKUP(D457,'2Рабочее время'!$A$1:$C$50,2,FALSE),VLOOKUP(D457,'2Рабочее время'!$A$1:$C$50,3,FALSE)))))),0))))))</f>
        <v>0</v>
      </c>
      <c r="S457" s="91"/>
      <c r="T457" s="91"/>
      <c r="U457" s="39">
        <v>1</v>
      </c>
      <c r="V457" s="17">
        <f t="shared" si="23"/>
        <v>0</v>
      </c>
      <c r="W457" s="17">
        <f t="shared" si="22"/>
        <v>0</v>
      </c>
    </row>
    <row r="458" spans="4:23" ht="18.75" x14ac:dyDescent="0.25">
      <c r="D458" s="27"/>
      <c r="E458" s="44"/>
      <c r="F458" s="87"/>
      <c r="G458" s="83"/>
      <c r="H458" s="27"/>
      <c r="I458" s="27"/>
      <c r="J458" s="27"/>
      <c r="K458" s="17">
        <f t="shared" si="21"/>
        <v>0</v>
      </c>
      <c r="L458" s="88"/>
      <c r="M458" s="72"/>
      <c r="N458" s="72"/>
      <c r="O458" s="90"/>
      <c r="P458" s="72"/>
      <c r="Q458" s="72"/>
      <c r="R458" s="81">
        <f>IF(OR(COUNTA(L458:N458)&gt;=2,COUNTA(O458:Q458)&gt;=2),"ошибка",(IF((AND(COUNTA(L458:N458)=1,L458&gt;0)),L458*60*VLOOKUP(D458,'2Рабочее время'!$A:$L,4,FALSE)*((IF(VLOOKUP(D458,'2Рабочее время'!$A$1:$C$50,2,FALSE)&gt;0,VLOOKUP(D458,'2Рабочее время'!$A$1:$C$50,2,FALSE),VLOOKUP(D458,'2Рабочее время'!$A$1:$C$50,3,FALSE)))),IF((AND(COUNTA(L458:N458)=1,M458&gt;0)),M458*((IF(VLOOKUP(D458,'2Рабочее время'!$A$1:$C$50,2,FALSE)&gt;0,VLOOKUP(D458,'2Рабочее время'!$A$1:$C$50,2,FALSE),VLOOKUP(D458,'2Рабочее время'!$A$1:$C$50,3,FALSE)))),IF((AND(COUNTA(L458:N458)=1,N458&gt;0)),N458*T458*IF(S458=0,0,IF(S458="Количество в месяц",1,IF(S458="Количество в неделю",4.285,IF(S458="Количество в день",IF(VLOOKUP(D458,'2Рабочее время'!$A$1:$C$50,2,FALSE)&gt;0,VLOOKUP(D458,'2Рабочее время'!$A$1:$C$50,2,FALSE),VLOOKUP(D458,'2Рабочее время'!$A$1:$C$50,3,FALSE)))))),0)))+IF((AND(COUNTA(O458:Q458)=1,O458&gt;0)),O458*60*VLOOKUP(D458,'2Рабочее время'!$A:$L,4,FALSE)*((IF(VLOOKUP(D458,'2Рабочее время'!$A$1:$C$50,2,FALSE)&gt;0,VLOOKUP(D458,'2Рабочее время'!$A$1:$C$50,2,FALSE),VLOOKUP(D458,'2Рабочее время'!$A$1:$C$50,3,FALSE)))),IF((AND(COUNTA(L458:N458)=1,M458&gt;0)),M458*((IF(VLOOKUP(D458,'2Рабочее время'!$A$1:$C$50,2,FALSE)&gt;0,VLOOKUP(D458,'2Рабочее время'!$A$1:$C$50,2,FALSE),VLOOKUP(D458,'2Рабочее время'!$A$1:$C$50,3,FALSE)))),IF((AND(COUNTA(O458:Q458)=1,P458&gt;0)),P458*((IF(VLOOKUP(D458,'2Рабочее время'!$A$1:$C$50,2,FALSE)&gt;0,VLOOKUP(D458,'2Рабочее время'!$A$1:$C$50,2,FALSE),VLOOKUP(D458,'2Рабочее время'!$A$1:$C$50,3,FALSE)))),IF((AND(COUNTA(O458:Q458)=1,Q458&gt;0)),Q458*T458*IF(S458=0,0,IF(S458="Количество в месяц",1,IF(S458="Количество в неделю",4.285,IF(S458="Количество в день",IF(VLOOKUP(D458,'2Рабочее время'!$A$1:$C$50,2,FALSE)&gt;0,VLOOKUP(D458,'2Рабочее время'!$A$1:$C$50,2,FALSE),VLOOKUP(D458,'2Рабочее время'!$A$1:$C$50,3,FALSE)))))),0))))))</f>
        <v>0</v>
      </c>
      <c r="S458" s="91"/>
      <c r="T458" s="91"/>
      <c r="U458" s="39">
        <v>1</v>
      </c>
      <c r="V458" s="17">
        <f t="shared" si="23"/>
        <v>0</v>
      </c>
      <c r="W458" s="17">
        <f t="shared" si="22"/>
        <v>0</v>
      </c>
    </row>
    <row r="459" spans="4:23" ht="18.75" x14ac:dyDescent="0.25">
      <c r="D459" s="27"/>
      <c r="E459" s="44"/>
      <c r="F459" s="87"/>
      <c r="G459" s="83"/>
      <c r="H459" s="27"/>
      <c r="I459" s="27"/>
      <c r="J459" s="27"/>
      <c r="K459" s="17">
        <f t="shared" si="21"/>
        <v>0</v>
      </c>
      <c r="L459" s="88"/>
      <c r="M459" s="72"/>
      <c r="N459" s="72"/>
      <c r="O459" s="90"/>
      <c r="P459" s="72"/>
      <c r="Q459" s="72"/>
      <c r="R459" s="81">
        <f>IF(OR(COUNTA(L459:N459)&gt;=2,COUNTA(O459:Q459)&gt;=2),"ошибка",(IF((AND(COUNTA(L459:N459)=1,L459&gt;0)),L459*60*VLOOKUP(D459,'2Рабочее время'!$A:$L,4,FALSE)*((IF(VLOOKUP(D459,'2Рабочее время'!$A$1:$C$50,2,FALSE)&gt;0,VLOOKUP(D459,'2Рабочее время'!$A$1:$C$50,2,FALSE),VLOOKUP(D459,'2Рабочее время'!$A$1:$C$50,3,FALSE)))),IF((AND(COUNTA(L459:N459)=1,M459&gt;0)),M459*((IF(VLOOKUP(D459,'2Рабочее время'!$A$1:$C$50,2,FALSE)&gt;0,VLOOKUP(D459,'2Рабочее время'!$A$1:$C$50,2,FALSE),VLOOKUP(D459,'2Рабочее время'!$A$1:$C$50,3,FALSE)))),IF((AND(COUNTA(L459:N459)=1,N459&gt;0)),N459*T459*IF(S459=0,0,IF(S459="Количество в месяц",1,IF(S459="Количество в неделю",4.285,IF(S459="Количество в день",IF(VLOOKUP(D459,'2Рабочее время'!$A$1:$C$50,2,FALSE)&gt;0,VLOOKUP(D459,'2Рабочее время'!$A$1:$C$50,2,FALSE),VLOOKUP(D459,'2Рабочее время'!$A$1:$C$50,3,FALSE)))))),0)))+IF((AND(COUNTA(O459:Q459)=1,O459&gt;0)),O459*60*VLOOKUP(D459,'2Рабочее время'!$A:$L,4,FALSE)*((IF(VLOOKUP(D459,'2Рабочее время'!$A$1:$C$50,2,FALSE)&gt;0,VLOOKUP(D459,'2Рабочее время'!$A$1:$C$50,2,FALSE),VLOOKUP(D459,'2Рабочее время'!$A$1:$C$50,3,FALSE)))),IF((AND(COUNTA(L459:N459)=1,M459&gt;0)),M459*((IF(VLOOKUP(D459,'2Рабочее время'!$A$1:$C$50,2,FALSE)&gt;0,VLOOKUP(D459,'2Рабочее время'!$A$1:$C$50,2,FALSE),VLOOKUP(D459,'2Рабочее время'!$A$1:$C$50,3,FALSE)))),IF((AND(COUNTA(O459:Q459)=1,P459&gt;0)),P459*((IF(VLOOKUP(D459,'2Рабочее время'!$A$1:$C$50,2,FALSE)&gt;0,VLOOKUP(D459,'2Рабочее время'!$A$1:$C$50,2,FALSE),VLOOKUP(D459,'2Рабочее время'!$A$1:$C$50,3,FALSE)))),IF((AND(COUNTA(O459:Q459)=1,Q459&gt;0)),Q459*T459*IF(S459=0,0,IF(S459="Количество в месяц",1,IF(S459="Количество в неделю",4.285,IF(S459="Количество в день",IF(VLOOKUP(D459,'2Рабочее время'!$A$1:$C$50,2,FALSE)&gt;0,VLOOKUP(D459,'2Рабочее время'!$A$1:$C$50,2,FALSE),VLOOKUP(D459,'2Рабочее время'!$A$1:$C$50,3,FALSE)))))),0))))))</f>
        <v>0</v>
      </c>
      <c r="S459" s="91"/>
      <c r="T459" s="91"/>
      <c r="U459" s="39">
        <v>1</v>
      </c>
      <c r="V459" s="17">
        <f t="shared" si="23"/>
        <v>0</v>
      </c>
      <c r="W459" s="17">
        <f t="shared" si="22"/>
        <v>0</v>
      </c>
    </row>
    <row r="460" spans="4:23" ht="18.75" x14ac:dyDescent="0.25">
      <c r="D460" s="27"/>
      <c r="E460" s="44"/>
      <c r="F460" s="87"/>
      <c r="G460" s="83"/>
      <c r="H460" s="27"/>
      <c r="I460" s="27"/>
      <c r="J460" s="27"/>
      <c r="K460" s="17">
        <f t="shared" si="21"/>
        <v>0</v>
      </c>
      <c r="L460" s="88"/>
      <c r="M460" s="72"/>
      <c r="N460" s="72"/>
      <c r="O460" s="90"/>
      <c r="P460" s="72"/>
      <c r="Q460" s="72"/>
      <c r="R460" s="81">
        <f>IF(OR(COUNTA(L460:N460)&gt;=2,COUNTA(O460:Q460)&gt;=2),"ошибка",(IF((AND(COUNTA(L460:N460)=1,L460&gt;0)),L460*60*VLOOKUP(D460,'2Рабочее время'!$A:$L,4,FALSE)*((IF(VLOOKUP(D460,'2Рабочее время'!$A$1:$C$50,2,FALSE)&gt;0,VLOOKUP(D460,'2Рабочее время'!$A$1:$C$50,2,FALSE),VLOOKUP(D460,'2Рабочее время'!$A$1:$C$50,3,FALSE)))),IF((AND(COUNTA(L460:N460)=1,M460&gt;0)),M460*((IF(VLOOKUP(D460,'2Рабочее время'!$A$1:$C$50,2,FALSE)&gt;0,VLOOKUP(D460,'2Рабочее время'!$A$1:$C$50,2,FALSE),VLOOKUP(D460,'2Рабочее время'!$A$1:$C$50,3,FALSE)))),IF((AND(COUNTA(L460:N460)=1,N460&gt;0)),N460*T460*IF(S460=0,0,IF(S460="Количество в месяц",1,IF(S460="Количество в неделю",4.285,IF(S460="Количество в день",IF(VLOOKUP(D460,'2Рабочее время'!$A$1:$C$50,2,FALSE)&gt;0,VLOOKUP(D460,'2Рабочее время'!$A$1:$C$50,2,FALSE),VLOOKUP(D460,'2Рабочее время'!$A$1:$C$50,3,FALSE)))))),0)))+IF((AND(COUNTA(O460:Q460)=1,O460&gt;0)),O460*60*VLOOKUP(D460,'2Рабочее время'!$A:$L,4,FALSE)*((IF(VLOOKUP(D460,'2Рабочее время'!$A$1:$C$50,2,FALSE)&gt;0,VLOOKUP(D460,'2Рабочее время'!$A$1:$C$50,2,FALSE),VLOOKUP(D460,'2Рабочее время'!$A$1:$C$50,3,FALSE)))),IF((AND(COUNTA(L460:N460)=1,M460&gt;0)),M460*((IF(VLOOKUP(D460,'2Рабочее время'!$A$1:$C$50,2,FALSE)&gt;0,VLOOKUP(D460,'2Рабочее время'!$A$1:$C$50,2,FALSE),VLOOKUP(D460,'2Рабочее время'!$A$1:$C$50,3,FALSE)))),IF((AND(COUNTA(O460:Q460)=1,P460&gt;0)),P460*((IF(VLOOKUP(D460,'2Рабочее время'!$A$1:$C$50,2,FALSE)&gt;0,VLOOKUP(D460,'2Рабочее время'!$A$1:$C$50,2,FALSE),VLOOKUP(D460,'2Рабочее время'!$A$1:$C$50,3,FALSE)))),IF((AND(COUNTA(O460:Q460)=1,Q460&gt;0)),Q460*T460*IF(S460=0,0,IF(S460="Количество в месяц",1,IF(S460="Количество в неделю",4.285,IF(S460="Количество в день",IF(VLOOKUP(D460,'2Рабочее время'!$A$1:$C$50,2,FALSE)&gt;0,VLOOKUP(D460,'2Рабочее время'!$A$1:$C$50,2,FALSE),VLOOKUP(D460,'2Рабочее время'!$A$1:$C$50,3,FALSE)))))),0))))))</f>
        <v>0</v>
      </c>
      <c r="S460" s="91"/>
      <c r="T460" s="91"/>
      <c r="U460" s="39">
        <v>1</v>
      </c>
      <c r="V460" s="17">
        <f t="shared" si="23"/>
        <v>0</v>
      </c>
      <c r="W460" s="17">
        <f t="shared" si="22"/>
        <v>0</v>
      </c>
    </row>
    <row r="461" spans="4:23" ht="18.75" x14ac:dyDescent="0.25">
      <c r="D461" s="27"/>
      <c r="E461" s="44"/>
      <c r="F461" s="87"/>
      <c r="G461" s="83"/>
      <c r="H461" s="27"/>
      <c r="I461" s="27"/>
      <c r="J461" s="27"/>
      <c r="K461" s="17">
        <f t="shared" si="21"/>
        <v>0</v>
      </c>
      <c r="L461" s="88"/>
      <c r="M461" s="72"/>
      <c r="N461" s="72"/>
      <c r="O461" s="90"/>
      <c r="P461" s="72"/>
      <c r="Q461" s="72"/>
      <c r="R461" s="81">
        <f>IF(OR(COUNTA(L461:N461)&gt;=2,COUNTA(O461:Q461)&gt;=2),"ошибка",(IF((AND(COUNTA(L461:N461)=1,L461&gt;0)),L461*60*VLOOKUP(D461,'2Рабочее время'!$A:$L,4,FALSE)*((IF(VLOOKUP(D461,'2Рабочее время'!$A$1:$C$50,2,FALSE)&gt;0,VLOOKUP(D461,'2Рабочее время'!$A$1:$C$50,2,FALSE),VLOOKUP(D461,'2Рабочее время'!$A$1:$C$50,3,FALSE)))),IF((AND(COUNTA(L461:N461)=1,M461&gt;0)),M461*((IF(VLOOKUP(D461,'2Рабочее время'!$A$1:$C$50,2,FALSE)&gt;0,VLOOKUP(D461,'2Рабочее время'!$A$1:$C$50,2,FALSE),VLOOKUP(D461,'2Рабочее время'!$A$1:$C$50,3,FALSE)))),IF((AND(COUNTA(L461:N461)=1,N461&gt;0)),N461*T461*IF(S461=0,0,IF(S461="Количество в месяц",1,IF(S461="Количество в неделю",4.285,IF(S461="Количество в день",IF(VLOOKUP(D461,'2Рабочее время'!$A$1:$C$50,2,FALSE)&gt;0,VLOOKUP(D461,'2Рабочее время'!$A$1:$C$50,2,FALSE),VLOOKUP(D461,'2Рабочее время'!$A$1:$C$50,3,FALSE)))))),0)))+IF((AND(COUNTA(O461:Q461)=1,O461&gt;0)),O461*60*VLOOKUP(D461,'2Рабочее время'!$A:$L,4,FALSE)*((IF(VLOOKUP(D461,'2Рабочее время'!$A$1:$C$50,2,FALSE)&gt;0,VLOOKUP(D461,'2Рабочее время'!$A$1:$C$50,2,FALSE),VLOOKUP(D461,'2Рабочее время'!$A$1:$C$50,3,FALSE)))),IF((AND(COUNTA(L461:N461)=1,M461&gt;0)),M461*((IF(VLOOKUP(D461,'2Рабочее время'!$A$1:$C$50,2,FALSE)&gt;0,VLOOKUP(D461,'2Рабочее время'!$A$1:$C$50,2,FALSE),VLOOKUP(D461,'2Рабочее время'!$A$1:$C$50,3,FALSE)))),IF((AND(COUNTA(O461:Q461)=1,P461&gt;0)),P461*((IF(VLOOKUP(D461,'2Рабочее время'!$A$1:$C$50,2,FALSE)&gt;0,VLOOKUP(D461,'2Рабочее время'!$A$1:$C$50,2,FALSE),VLOOKUP(D461,'2Рабочее время'!$A$1:$C$50,3,FALSE)))),IF((AND(COUNTA(O461:Q461)=1,Q461&gt;0)),Q461*T461*IF(S461=0,0,IF(S461="Количество в месяц",1,IF(S461="Количество в неделю",4.285,IF(S461="Количество в день",IF(VLOOKUP(D461,'2Рабочее время'!$A$1:$C$50,2,FALSE)&gt;0,VLOOKUP(D461,'2Рабочее время'!$A$1:$C$50,2,FALSE),VLOOKUP(D461,'2Рабочее время'!$A$1:$C$50,3,FALSE)))))),0))))))</f>
        <v>0</v>
      </c>
      <c r="S461" s="91"/>
      <c r="T461" s="91"/>
      <c r="U461" s="39">
        <v>1</v>
      </c>
      <c r="V461" s="17">
        <f t="shared" si="23"/>
        <v>0</v>
      </c>
      <c r="W461" s="17">
        <f t="shared" si="22"/>
        <v>0</v>
      </c>
    </row>
    <row r="462" spans="4:23" ht="18.75" x14ac:dyDescent="0.25">
      <c r="D462" s="27"/>
      <c r="E462" s="44"/>
      <c r="F462" s="87"/>
      <c r="G462" s="83"/>
      <c r="H462" s="27"/>
      <c r="I462" s="27"/>
      <c r="J462" s="27"/>
      <c r="K462" s="17">
        <f t="shared" si="21"/>
        <v>0</v>
      </c>
      <c r="L462" s="88"/>
      <c r="M462" s="72"/>
      <c r="N462" s="72"/>
      <c r="O462" s="90"/>
      <c r="P462" s="72"/>
      <c r="Q462" s="72"/>
      <c r="R462" s="81">
        <f>IF(OR(COUNTA(L462:N462)&gt;=2,COUNTA(O462:Q462)&gt;=2),"ошибка",(IF((AND(COUNTA(L462:N462)=1,L462&gt;0)),L462*60*VLOOKUP(D462,'2Рабочее время'!$A:$L,4,FALSE)*((IF(VLOOKUP(D462,'2Рабочее время'!$A$1:$C$50,2,FALSE)&gt;0,VLOOKUP(D462,'2Рабочее время'!$A$1:$C$50,2,FALSE),VLOOKUP(D462,'2Рабочее время'!$A$1:$C$50,3,FALSE)))),IF((AND(COUNTA(L462:N462)=1,M462&gt;0)),M462*((IF(VLOOKUP(D462,'2Рабочее время'!$A$1:$C$50,2,FALSE)&gt;0,VLOOKUP(D462,'2Рабочее время'!$A$1:$C$50,2,FALSE),VLOOKUP(D462,'2Рабочее время'!$A$1:$C$50,3,FALSE)))),IF((AND(COUNTA(L462:N462)=1,N462&gt;0)),N462*T462*IF(S462=0,0,IF(S462="Количество в месяц",1,IF(S462="Количество в неделю",4.285,IF(S462="Количество в день",IF(VLOOKUP(D462,'2Рабочее время'!$A$1:$C$50,2,FALSE)&gt;0,VLOOKUP(D462,'2Рабочее время'!$A$1:$C$50,2,FALSE),VLOOKUP(D462,'2Рабочее время'!$A$1:$C$50,3,FALSE)))))),0)))+IF((AND(COUNTA(O462:Q462)=1,O462&gt;0)),O462*60*VLOOKUP(D462,'2Рабочее время'!$A:$L,4,FALSE)*((IF(VLOOKUP(D462,'2Рабочее время'!$A$1:$C$50,2,FALSE)&gt;0,VLOOKUP(D462,'2Рабочее время'!$A$1:$C$50,2,FALSE),VLOOKUP(D462,'2Рабочее время'!$A$1:$C$50,3,FALSE)))),IF((AND(COUNTA(L462:N462)=1,M462&gt;0)),M462*((IF(VLOOKUP(D462,'2Рабочее время'!$A$1:$C$50,2,FALSE)&gt;0,VLOOKUP(D462,'2Рабочее время'!$A$1:$C$50,2,FALSE),VLOOKUP(D462,'2Рабочее время'!$A$1:$C$50,3,FALSE)))),IF((AND(COUNTA(O462:Q462)=1,P462&gt;0)),P462*((IF(VLOOKUP(D462,'2Рабочее время'!$A$1:$C$50,2,FALSE)&gt;0,VLOOKUP(D462,'2Рабочее время'!$A$1:$C$50,2,FALSE),VLOOKUP(D462,'2Рабочее время'!$A$1:$C$50,3,FALSE)))),IF((AND(COUNTA(O462:Q462)=1,Q462&gt;0)),Q462*T462*IF(S462=0,0,IF(S462="Количество в месяц",1,IF(S462="Количество в неделю",4.285,IF(S462="Количество в день",IF(VLOOKUP(D462,'2Рабочее время'!$A$1:$C$50,2,FALSE)&gt;0,VLOOKUP(D462,'2Рабочее время'!$A$1:$C$50,2,FALSE),VLOOKUP(D462,'2Рабочее время'!$A$1:$C$50,3,FALSE)))))),0))))))</f>
        <v>0</v>
      </c>
      <c r="S462" s="91"/>
      <c r="T462" s="91"/>
      <c r="U462" s="39">
        <v>1</v>
      </c>
      <c r="V462" s="17">
        <f t="shared" si="23"/>
        <v>0</v>
      </c>
      <c r="W462" s="17">
        <f t="shared" si="22"/>
        <v>0</v>
      </c>
    </row>
    <row r="463" spans="4:23" ht="18.75" x14ac:dyDescent="0.25">
      <c r="D463" s="27"/>
      <c r="E463" s="44"/>
      <c r="F463" s="87"/>
      <c r="G463" s="83"/>
      <c r="H463" s="27"/>
      <c r="I463" s="27"/>
      <c r="J463" s="27"/>
      <c r="K463" s="17">
        <f t="shared" si="21"/>
        <v>0</v>
      </c>
      <c r="L463" s="88"/>
      <c r="M463" s="72"/>
      <c r="N463" s="72"/>
      <c r="O463" s="90"/>
      <c r="P463" s="72"/>
      <c r="Q463" s="72"/>
      <c r="R463" s="81">
        <f>IF(OR(COUNTA(L463:N463)&gt;=2,COUNTA(O463:Q463)&gt;=2),"ошибка",(IF((AND(COUNTA(L463:N463)=1,L463&gt;0)),L463*60*VLOOKUP(D463,'2Рабочее время'!$A:$L,4,FALSE)*((IF(VLOOKUP(D463,'2Рабочее время'!$A$1:$C$50,2,FALSE)&gt;0,VLOOKUP(D463,'2Рабочее время'!$A$1:$C$50,2,FALSE),VLOOKUP(D463,'2Рабочее время'!$A$1:$C$50,3,FALSE)))),IF((AND(COUNTA(L463:N463)=1,M463&gt;0)),M463*((IF(VLOOKUP(D463,'2Рабочее время'!$A$1:$C$50,2,FALSE)&gt;0,VLOOKUP(D463,'2Рабочее время'!$A$1:$C$50,2,FALSE),VLOOKUP(D463,'2Рабочее время'!$A$1:$C$50,3,FALSE)))),IF((AND(COUNTA(L463:N463)=1,N463&gt;0)),N463*T463*IF(S463=0,0,IF(S463="Количество в месяц",1,IF(S463="Количество в неделю",4.285,IF(S463="Количество в день",IF(VLOOKUP(D463,'2Рабочее время'!$A$1:$C$50,2,FALSE)&gt;0,VLOOKUP(D463,'2Рабочее время'!$A$1:$C$50,2,FALSE),VLOOKUP(D463,'2Рабочее время'!$A$1:$C$50,3,FALSE)))))),0)))+IF((AND(COUNTA(O463:Q463)=1,O463&gt;0)),O463*60*VLOOKUP(D463,'2Рабочее время'!$A:$L,4,FALSE)*((IF(VLOOKUP(D463,'2Рабочее время'!$A$1:$C$50,2,FALSE)&gt;0,VLOOKUP(D463,'2Рабочее время'!$A$1:$C$50,2,FALSE),VLOOKUP(D463,'2Рабочее время'!$A$1:$C$50,3,FALSE)))),IF((AND(COUNTA(L463:N463)=1,M463&gt;0)),M463*((IF(VLOOKUP(D463,'2Рабочее время'!$A$1:$C$50,2,FALSE)&gt;0,VLOOKUP(D463,'2Рабочее время'!$A$1:$C$50,2,FALSE),VLOOKUP(D463,'2Рабочее время'!$A$1:$C$50,3,FALSE)))),IF((AND(COUNTA(O463:Q463)=1,P463&gt;0)),P463*((IF(VLOOKUP(D463,'2Рабочее время'!$A$1:$C$50,2,FALSE)&gt;0,VLOOKUP(D463,'2Рабочее время'!$A$1:$C$50,2,FALSE),VLOOKUP(D463,'2Рабочее время'!$A$1:$C$50,3,FALSE)))),IF((AND(COUNTA(O463:Q463)=1,Q463&gt;0)),Q463*T463*IF(S463=0,0,IF(S463="Количество в месяц",1,IF(S463="Количество в неделю",4.285,IF(S463="Количество в день",IF(VLOOKUP(D463,'2Рабочее время'!$A$1:$C$50,2,FALSE)&gt;0,VLOOKUP(D463,'2Рабочее время'!$A$1:$C$50,2,FALSE),VLOOKUP(D463,'2Рабочее время'!$A$1:$C$50,3,FALSE)))))),0))))))</f>
        <v>0</v>
      </c>
      <c r="S463" s="91"/>
      <c r="T463" s="91"/>
      <c r="U463" s="39">
        <v>1</v>
      </c>
      <c r="V463" s="17">
        <f t="shared" si="23"/>
        <v>0</v>
      </c>
      <c r="W463" s="17">
        <f t="shared" si="22"/>
        <v>0</v>
      </c>
    </row>
    <row r="464" spans="4:23" ht="18.75" x14ac:dyDescent="0.25">
      <c r="D464" s="27"/>
      <c r="E464" s="44"/>
      <c r="F464" s="87"/>
      <c r="G464" s="83"/>
      <c r="H464" s="27"/>
      <c r="I464" s="27"/>
      <c r="J464" s="27"/>
      <c r="K464" s="17">
        <f t="shared" si="21"/>
        <v>0</v>
      </c>
      <c r="L464" s="88"/>
      <c r="M464" s="72"/>
      <c r="N464" s="72"/>
      <c r="O464" s="90"/>
      <c r="P464" s="72"/>
      <c r="Q464" s="72"/>
      <c r="R464" s="81">
        <f>IF(OR(COUNTA(L464:N464)&gt;=2,COUNTA(O464:Q464)&gt;=2),"ошибка",(IF((AND(COUNTA(L464:N464)=1,L464&gt;0)),L464*60*VLOOKUP(D464,'2Рабочее время'!$A:$L,4,FALSE)*((IF(VLOOKUP(D464,'2Рабочее время'!$A$1:$C$50,2,FALSE)&gt;0,VLOOKUP(D464,'2Рабочее время'!$A$1:$C$50,2,FALSE),VLOOKUP(D464,'2Рабочее время'!$A$1:$C$50,3,FALSE)))),IF((AND(COUNTA(L464:N464)=1,M464&gt;0)),M464*((IF(VLOOKUP(D464,'2Рабочее время'!$A$1:$C$50,2,FALSE)&gt;0,VLOOKUP(D464,'2Рабочее время'!$A$1:$C$50,2,FALSE),VLOOKUP(D464,'2Рабочее время'!$A$1:$C$50,3,FALSE)))),IF((AND(COUNTA(L464:N464)=1,N464&gt;0)),N464*T464*IF(S464=0,0,IF(S464="Количество в месяц",1,IF(S464="Количество в неделю",4.285,IF(S464="Количество в день",IF(VLOOKUP(D464,'2Рабочее время'!$A$1:$C$50,2,FALSE)&gt;0,VLOOKUP(D464,'2Рабочее время'!$A$1:$C$50,2,FALSE),VLOOKUP(D464,'2Рабочее время'!$A$1:$C$50,3,FALSE)))))),0)))+IF((AND(COUNTA(O464:Q464)=1,O464&gt;0)),O464*60*VLOOKUP(D464,'2Рабочее время'!$A:$L,4,FALSE)*((IF(VLOOKUP(D464,'2Рабочее время'!$A$1:$C$50,2,FALSE)&gt;0,VLOOKUP(D464,'2Рабочее время'!$A$1:$C$50,2,FALSE),VLOOKUP(D464,'2Рабочее время'!$A$1:$C$50,3,FALSE)))),IF((AND(COUNTA(L464:N464)=1,M464&gt;0)),M464*((IF(VLOOKUP(D464,'2Рабочее время'!$A$1:$C$50,2,FALSE)&gt;0,VLOOKUP(D464,'2Рабочее время'!$A$1:$C$50,2,FALSE),VLOOKUP(D464,'2Рабочее время'!$A$1:$C$50,3,FALSE)))),IF((AND(COUNTA(O464:Q464)=1,P464&gt;0)),P464*((IF(VLOOKUP(D464,'2Рабочее время'!$A$1:$C$50,2,FALSE)&gt;0,VLOOKUP(D464,'2Рабочее время'!$A$1:$C$50,2,FALSE),VLOOKUP(D464,'2Рабочее время'!$A$1:$C$50,3,FALSE)))),IF((AND(COUNTA(O464:Q464)=1,Q464&gt;0)),Q464*T464*IF(S464=0,0,IF(S464="Количество в месяц",1,IF(S464="Количество в неделю",4.285,IF(S464="Количество в день",IF(VLOOKUP(D464,'2Рабочее время'!$A$1:$C$50,2,FALSE)&gt;0,VLOOKUP(D464,'2Рабочее время'!$A$1:$C$50,2,FALSE),VLOOKUP(D464,'2Рабочее время'!$A$1:$C$50,3,FALSE)))))),0))))))</f>
        <v>0</v>
      </c>
      <c r="S464" s="91"/>
      <c r="T464" s="91"/>
      <c r="U464" s="39">
        <v>1</v>
      </c>
      <c r="V464" s="17">
        <f t="shared" si="23"/>
        <v>0</v>
      </c>
      <c r="W464" s="17">
        <f t="shared" si="22"/>
        <v>0</v>
      </c>
    </row>
    <row r="465" spans="4:23" ht="18.75" x14ac:dyDescent="0.25">
      <c r="D465" s="27"/>
      <c r="E465" s="44"/>
      <c r="F465" s="87"/>
      <c r="G465" s="83"/>
      <c r="H465" s="27"/>
      <c r="I465" s="27"/>
      <c r="J465" s="27"/>
      <c r="K465" s="17">
        <f t="shared" ref="K465:K524" si="24">(3*I465+2*J465)/5*IF(E465=0,1,E465)</f>
        <v>0</v>
      </c>
      <c r="L465" s="88"/>
      <c r="M465" s="72"/>
      <c r="N465" s="72"/>
      <c r="O465" s="90"/>
      <c r="P465" s="72"/>
      <c r="Q465" s="72"/>
      <c r="R465" s="81">
        <f>IF(OR(COUNTA(L465:N465)&gt;=2,COUNTA(O465:Q465)&gt;=2),"ошибка",(IF((AND(COUNTA(L465:N465)=1,L465&gt;0)),L465*60*VLOOKUP(D465,'2Рабочее время'!$A:$L,4,FALSE)*((IF(VLOOKUP(D465,'2Рабочее время'!$A$1:$C$50,2,FALSE)&gt;0,VLOOKUP(D465,'2Рабочее время'!$A$1:$C$50,2,FALSE),VLOOKUP(D465,'2Рабочее время'!$A$1:$C$50,3,FALSE)))),IF((AND(COUNTA(L465:N465)=1,M465&gt;0)),M465*((IF(VLOOKUP(D465,'2Рабочее время'!$A$1:$C$50,2,FALSE)&gt;0,VLOOKUP(D465,'2Рабочее время'!$A$1:$C$50,2,FALSE),VLOOKUP(D465,'2Рабочее время'!$A$1:$C$50,3,FALSE)))),IF((AND(COUNTA(L465:N465)=1,N465&gt;0)),N465*T465*IF(S465=0,0,IF(S465="Количество в месяц",1,IF(S465="Количество в неделю",4.285,IF(S465="Количество в день",IF(VLOOKUP(D465,'2Рабочее время'!$A$1:$C$50,2,FALSE)&gt;0,VLOOKUP(D465,'2Рабочее время'!$A$1:$C$50,2,FALSE),VLOOKUP(D465,'2Рабочее время'!$A$1:$C$50,3,FALSE)))))),0)))+IF((AND(COUNTA(O465:Q465)=1,O465&gt;0)),O465*60*VLOOKUP(D465,'2Рабочее время'!$A:$L,4,FALSE)*((IF(VLOOKUP(D465,'2Рабочее время'!$A$1:$C$50,2,FALSE)&gt;0,VLOOKUP(D465,'2Рабочее время'!$A$1:$C$50,2,FALSE),VLOOKUP(D465,'2Рабочее время'!$A$1:$C$50,3,FALSE)))),IF((AND(COUNTA(L465:N465)=1,M465&gt;0)),M465*((IF(VLOOKUP(D465,'2Рабочее время'!$A$1:$C$50,2,FALSE)&gt;0,VLOOKUP(D465,'2Рабочее время'!$A$1:$C$50,2,FALSE),VLOOKUP(D465,'2Рабочее время'!$A$1:$C$50,3,FALSE)))),IF((AND(COUNTA(O465:Q465)=1,P465&gt;0)),P465*((IF(VLOOKUP(D465,'2Рабочее время'!$A$1:$C$50,2,FALSE)&gt;0,VLOOKUP(D465,'2Рабочее время'!$A$1:$C$50,2,FALSE),VLOOKUP(D465,'2Рабочее время'!$A$1:$C$50,3,FALSE)))),IF((AND(COUNTA(O465:Q465)=1,Q465&gt;0)),Q465*T465*IF(S465=0,0,IF(S465="Количество в месяц",1,IF(S465="Количество в неделю",4.285,IF(S465="Количество в день",IF(VLOOKUP(D465,'2Рабочее время'!$A$1:$C$50,2,FALSE)&gt;0,VLOOKUP(D465,'2Рабочее время'!$A$1:$C$50,2,FALSE),VLOOKUP(D465,'2Рабочее время'!$A$1:$C$50,3,FALSE)))))),0))))))</f>
        <v>0</v>
      </c>
      <c r="S465" s="91"/>
      <c r="T465" s="91"/>
      <c r="U465" s="39">
        <v>1</v>
      </c>
      <c r="V465" s="17">
        <f t="shared" si="23"/>
        <v>0</v>
      </c>
      <c r="W465" s="17">
        <f t="shared" ref="W465:W524" si="25">V465/60</f>
        <v>0</v>
      </c>
    </row>
    <row r="466" spans="4:23" ht="18.75" x14ac:dyDescent="0.25">
      <c r="D466" s="27"/>
      <c r="E466" s="44"/>
      <c r="F466" s="87"/>
      <c r="G466" s="83"/>
      <c r="H466" s="27"/>
      <c r="I466" s="27"/>
      <c r="J466" s="27"/>
      <c r="K466" s="17">
        <f t="shared" si="24"/>
        <v>0</v>
      </c>
      <c r="L466" s="88"/>
      <c r="M466" s="72"/>
      <c r="N466" s="72"/>
      <c r="O466" s="90"/>
      <c r="P466" s="72"/>
      <c r="Q466" s="72"/>
      <c r="R466" s="81">
        <f>IF(OR(COUNTA(L466:N466)&gt;=2,COUNTA(O466:Q466)&gt;=2),"ошибка",(IF((AND(COUNTA(L466:N466)=1,L466&gt;0)),L466*60*VLOOKUP(D466,'2Рабочее время'!$A:$L,4,FALSE)*((IF(VLOOKUP(D466,'2Рабочее время'!$A$1:$C$50,2,FALSE)&gt;0,VLOOKUP(D466,'2Рабочее время'!$A$1:$C$50,2,FALSE),VLOOKUP(D466,'2Рабочее время'!$A$1:$C$50,3,FALSE)))),IF((AND(COUNTA(L466:N466)=1,M466&gt;0)),M466*((IF(VLOOKUP(D466,'2Рабочее время'!$A$1:$C$50,2,FALSE)&gt;0,VLOOKUP(D466,'2Рабочее время'!$A$1:$C$50,2,FALSE),VLOOKUP(D466,'2Рабочее время'!$A$1:$C$50,3,FALSE)))),IF((AND(COUNTA(L466:N466)=1,N466&gt;0)),N466*T466*IF(S466=0,0,IF(S466="Количество в месяц",1,IF(S466="Количество в неделю",4.285,IF(S466="Количество в день",IF(VLOOKUP(D466,'2Рабочее время'!$A$1:$C$50,2,FALSE)&gt;0,VLOOKUP(D466,'2Рабочее время'!$A$1:$C$50,2,FALSE),VLOOKUP(D466,'2Рабочее время'!$A$1:$C$50,3,FALSE)))))),0)))+IF((AND(COUNTA(O466:Q466)=1,O466&gt;0)),O466*60*VLOOKUP(D466,'2Рабочее время'!$A:$L,4,FALSE)*((IF(VLOOKUP(D466,'2Рабочее время'!$A$1:$C$50,2,FALSE)&gt;0,VLOOKUP(D466,'2Рабочее время'!$A$1:$C$50,2,FALSE),VLOOKUP(D466,'2Рабочее время'!$A$1:$C$50,3,FALSE)))),IF((AND(COUNTA(L466:N466)=1,M466&gt;0)),M466*((IF(VLOOKUP(D466,'2Рабочее время'!$A$1:$C$50,2,FALSE)&gt;0,VLOOKUP(D466,'2Рабочее время'!$A$1:$C$50,2,FALSE),VLOOKUP(D466,'2Рабочее время'!$A$1:$C$50,3,FALSE)))),IF((AND(COUNTA(O466:Q466)=1,P466&gt;0)),P466*((IF(VLOOKUP(D466,'2Рабочее время'!$A$1:$C$50,2,FALSE)&gt;0,VLOOKUP(D466,'2Рабочее время'!$A$1:$C$50,2,FALSE),VLOOKUP(D466,'2Рабочее время'!$A$1:$C$50,3,FALSE)))),IF((AND(COUNTA(O466:Q466)=1,Q466&gt;0)),Q466*T466*IF(S466=0,0,IF(S466="Количество в месяц",1,IF(S466="Количество в неделю",4.285,IF(S466="Количество в день",IF(VLOOKUP(D466,'2Рабочее время'!$A$1:$C$50,2,FALSE)&gt;0,VLOOKUP(D466,'2Рабочее время'!$A$1:$C$50,2,FALSE),VLOOKUP(D466,'2Рабочее время'!$A$1:$C$50,3,FALSE)))))),0))))))</f>
        <v>0</v>
      </c>
      <c r="S466" s="91"/>
      <c r="T466" s="91"/>
      <c r="U466" s="39">
        <v>1</v>
      </c>
      <c r="V466" s="17">
        <f t="shared" si="23"/>
        <v>0</v>
      </c>
      <c r="W466" s="17">
        <f t="shared" si="25"/>
        <v>0</v>
      </c>
    </row>
    <row r="467" spans="4:23" ht="18.75" x14ac:dyDescent="0.25">
      <c r="D467" s="27"/>
      <c r="E467" s="44"/>
      <c r="F467" s="87"/>
      <c r="G467" s="83"/>
      <c r="H467" s="27"/>
      <c r="I467" s="27"/>
      <c r="J467" s="27"/>
      <c r="K467" s="17">
        <f t="shared" si="24"/>
        <v>0</v>
      </c>
      <c r="L467" s="88"/>
      <c r="M467" s="72"/>
      <c r="N467" s="72"/>
      <c r="O467" s="90"/>
      <c r="P467" s="72"/>
      <c r="Q467" s="72"/>
      <c r="R467" s="81">
        <f>IF(OR(COUNTA(L467:N467)&gt;=2,COUNTA(O467:Q467)&gt;=2),"ошибка",(IF((AND(COUNTA(L467:N467)=1,L467&gt;0)),L467*60*VLOOKUP(D467,'2Рабочее время'!$A:$L,4,FALSE)*((IF(VLOOKUP(D467,'2Рабочее время'!$A$1:$C$50,2,FALSE)&gt;0,VLOOKUP(D467,'2Рабочее время'!$A$1:$C$50,2,FALSE),VLOOKUP(D467,'2Рабочее время'!$A$1:$C$50,3,FALSE)))),IF((AND(COUNTA(L467:N467)=1,M467&gt;0)),M467*((IF(VLOOKUP(D467,'2Рабочее время'!$A$1:$C$50,2,FALSE)&gt;0,VLOOKUP(D467,'2Рабочее время'!$A$1:$C$50,2,FALSE),VLOOKUP(D467,'2Рабочее время'!$A$1:$C$50,3,FALSE)))),IF((AND(COUNTA(L467:N467)=1,N467&gt;0)),N467*T467*IF(S467=0,0,IF(S467="Количество в месяц",1,IF(S467="Количество в неделю",4.285,IF(S467="Количество в день",IF(VLOOKUP(D467,'2Рабочее время'!$A$1:$C$50,2,FALSE)&gt;0,VLOOKUP(D467,'2Рабочее время'!$A$1:$C$50,2,FALSE),VLOOKUP(D467,'2Рабочее время'!$A$1:$C$50,3,FALSE)))))),0)))+IF((AND(COUNTA(O467:Q467)=1,O467&gt;0)),O467*60*VLOOKUP(D467,'2Рабочее время'!$A:$L,4,FALSE)*((IF(VLOOKUP(D467,'2Рабочее время'!$A$1:$C$50,2,FALSE)&gt;0,VLOOKUP(D467,'2Рабочее время'!$A$1:$C$50,2,FALSE),VLOOKUP(D467,'2Рабочее время'!$A$1:$C$50,3,FALSE)))),IF((AND(COUNTA(L467:N467)=1,M467&gt;0)),M467*((IF(VLOOKUP(D467,'2Рабочее время'!$A$1:$C$50,2,FALSE)&gt;0,VLOOKUP(D467,'2Рабочее время'!$A$1:$C$50,2,FALSE),VLOOKUP(D467,'2Рабочее время'!$A$1:$C$50,3,FALSE)))),IF((AND(COUNTA(O467:Q467)=1,P467&gt;0)),P467*((IF(VLOOKUP(D467,'2Рабочее время'!$A$1:$C$50,2,FALSE)&gt;0,VLOOKUP(D467,'2Рабочее время'!$A$1:$C$50,2,FALSE),VLOOKUP(D467,'2Рабочее время'!$A$1:$C$50,3,FALSE)))),IF((AND(COUNTA(O467:Q467)=1,Q467&gt;0)),Q467*T467*IF(S467=0,0,IF(S467="Количество в месяц",1,IF(S467="Количество в неделю",4.285,IF(S467="Количество в день",IF(VLOOKUP(D467,'2Рабочее время'!$A$1:$C$50,2,FALSE)&gt;0,VLOOKUP(D467,'2Рабочее время'!$A$1:$C$50,2,FALSE),VLOOKUP(D467,'2Рабочее время'!$A$1:$C$50,3,FALSE)))))),0))))))</f>
        <v>0</v>
      </c>
      <c r="S467" s="91"/>
      <c r="T467" s="91"/>
      <c r="U467" s="39">
        <v>1</v>
      </c>
      <c r="V467" s="17">
        <f t="shared" si="23"/>
        <v>0</v>
      </c>
      <c r="W467" s="17">
        <f t="shared" si="25"/>
        <v>0</v>
      </c>
    </row>
    <row r="468" spans="4:23" ht="18.75" x14ac:dyDescent="0.25">
      <c r="D468" s="27"/>
      <c r="E468" s="44"/>
      <c r="F468" s="87"/>
      <c r="G468" s="83"/>
      <c r="H468" s="27"/>
      <c r="I468" s="27"/>
      <c r="J468" s="27"/>
      <c r="K468" s="17">
        <f t="shared" si="24"/>
        <v>0</v>
      </c>
      <c r="L468" s="88"/>
      <c r="M468" s="72"/>
      <c r="N468" s="72"/>
      <c r="O468" s="90"/>
      <c r="P468" s="72"/>
      <c r="Q468" s="72"/>
      <c r="R468" s="81">
        <f>IF(OR(COUNTA(L468:N468)&gt;=2,COUNTA(O468:Q468)&gt;=2),"ошибка",(IF((AND(COUNTA(L468:N468)=1,L468&gt;0)),L468*60*VLOOKUP(D468,'2Рабочее время'!$A:$L,4,FALSE)*((IF(VLOOKUP(D468,'2Рабочее время'!$A$1:$C$50,2,FALSE)&gt;0,VLOOKUP(D468,'2Рабочее время'!$A$1:$C$50,2,FALSE),VLOOKUP(D468,'2Рабочее время'!$A$1:$C$50,3,FALSE)))),IF((AND(COUNTA(L468:N468)=1,M468&gt;0)),M468*((IF(VLOOKUP(D468,'2Рабочее время'!$A$1:$C$50,2,FALSE)&gt;0,VLOOKUP(D468,'2Рабочее время'!$A$1:$C$50,2,FALSE),VLOOKUP(D468,'2Рабочее время'!$A$1:$C$50,3,FALSE)))),IF((AND(COUNTA(L468:N468)=1,N468&gt;0)),N468*T468*IF(S468=0,0,IF(S468="Количество в месяц",1,IF(S468="Количество в неделю",4.285,IF(S468="Количество в день",IF(VLOOKUP(D468,'2Рабочее время'!$A$1:$C$50,2,FALSE)&gt;0,VLOOKUP(D468,'2Рабочее время'!$A$1:$C$50,2,FALSE),VLOOKUP(D468,'2Рабочее время'!$A$1:$C$50,3,FALSE)))))),0)))+IF((AND(COUNTA(O468:Q468)=1,O468&gt;0)),O468*60*VLOOKUP(D468,'2Рабочее время'!$A:$L,4,FALSE)*((IF(VLOOKUP(D468,'2Рабочее время'!$A$1:$C$50,2,FALSE)&gt;0,VLOOKUP(D468,'2Рабочее время'!$A$1:$C$50,2,FALSE),VLOOKUP(D468,'2Рабочее время'!$A$1:$C$50,3,FALSE)))),IF((AND(COUNTA(L468:N468)=1,M468&gt;0)),M468*((IF(VLOOKUP(D468,'2Рабочее время'!$A$1:$C$50,2,FALSE)&gt;0,VLOOKUP(D468,'2Рабочее время'!$A$1:$C$50,2,FALSE),VLOOKUP(D468,'2Рабочее время'!$A$1:$C$50,3,FALSE)))),IF((AND(COUNTA(O468:Q468)=1,P468&gt;0)),P468*((IF(VLOOKUP(D468,'2Рабочее время'!$A$1:$C$50,2,FALSE)&gt;0,VLOOKUP(D468,'2Рабочее время'!$A$1:$C$50,2,FALSE),VLOOKUP(D468,'2Рабочее время'!$A$1:$C$50,3,FALSE)))),IF((AND(COUNTA(O468:Q468)=1,Q468&gt;0)),Q468*T468*IF(S468=0,0,IF(S468="Количество в месяц",1,IF(S468="Количество в неделю",4.285,IF(S468="Количество в день",IF(VLOOKUP(D468,'2Рабочее время'!$A$1:$C$50,2,FALSE)&gt;0,VLOOKUP(D468,'2Рабочее время'!$A$1:$C$50,2,FALSE),VLOOKUP(D468,'2Рабочее время'!$A$1:$C$50,3,FALSE)))))),0))))))</f>
        <v>0</v>
      </c>
      <c r="S468" s="91"/>
      <c r="T468" s="91"/>
      <c r="U468" s="39">
        <v>1</v>
      </c>
      <c r="V468" s="17">
        <f t="shared" si="23"/>
        <v>0</v>
      </c>
      <c r="W468" s="17">
        <f t="shared" si="25"/>
        <v>0</v>
      </c>
    </row>
    <row r="469" spans="4:23" ht="18.75" x14ac:dyDescent="0.25">
      <c r="D469" s="27"/>
      <c r="E469" s="44"/>
      <c r="F469" s="87"/>
      <c r="G469" s="83"/>
      <c r="H469" s="27"/>
      <c r="I469" s="27"/>
      <c r="J469" s="27"/>
      <c r="K469" s="17">
        <f t="shared" si="24"/>
        <v>0</v>
      </c>
      <c r="L469" s="88"/>
      <c r="M469" s="72"/>
      <c r="N469" s="72"/>
      <c r="O469" s="90"/>
      <c r="P469" s="72"/>
      <c r="Q469" s="72"/>
      <c r="R469" s="81">
        <f>IF(OR(COUNTA(L469:N469)&gt;=2,COUNTA(O469:Q469)&gt;=2),"ошибка",(IF((AND(COUNTA(L469:N469)=1,L469&gt;0)),L469*60*VLOOKUP(D469,'2Рабочее время'!$A:$L,4,FALSE)*((IF(VLOOKUP(D469,'2Рабочее время'!$A$1:$C$50,2,FALSE)&gt;0,VLOOKUP(D469,'2Рабочее время'!$A$1:$C$50,2,FALSE),VLOOKUP(D469,'2Рабочее время'!$A$1:$C$50,3,FALSE)))),IF((AND(COUNTA(L469:N469)=1,M469&gt;0)),M469*((IF(VLOOKUP(D469,'2Рабочее время'!$A$1:$C$50,2,FALSE)&gt;0,VLOOKUP(D469,'2Рабочее время'!$A$1:$C$50,2,FALSE),VLOOKUP(D469,'2Рабочее время'!$A$1:$C$50,3,FALSE)))),IF((AND(COUNTA(L469:N469)=1,N469&gt;0)),N469*T469*IF(S469=0,0,IF(S469="Количество в месяц",1,IF(S469="Количество в неделю",4.285,IF(S469="Количество в день",IF(VLOOKUP(D469,'2Рабочее время'!$A$1:$C$50,2,FALSE)&gt;0,VLOOKUP(D469,'2Рабочее время'!$A$1:$C$50,2,FALSE),VLOOKUP(D469,'2Рабочее время'!$A$1:$C$50,3,FALSE)))))),0)))+IF((AND(COUNTA(O469:Q469)=1,O469&gt;0)),O469*60*VLOOKUP(D469,'2Рабочее время'!$A:$L,4,FALSE)*((IF(VLOOKUP(D469,'2Рабочее время'!$A$1:$C$50,2,FALSE)&gt;0,VLOOKUP(D469,'2Рабочее время'!$A$1:$C$50,2,FALSE),VLOOKUP(D469,'2Рабочее время'!$A$1:$C$50,3,FALSE)))),IF((AND(COUNTA(L469:N469)=1,M469&gt;0)),M469*((IF(VLOOKUP(D469,'2Рабочее время'!$A$1:$C$50,2,FALSE)&gt;0,VLOOKUP(D469,'2Рабочее время'!$A$1:$C$50,2,FALSE),VLOOKUP(D469,'2Рабочее время'!$A$1:$C$50,3,FALSE)))),IF((AND(COUNTA(O469:Q469)=1,P469&gt;0)),P469*((IF(VLOOKUP(D469,'2Рабочее время'!$A$1:$C$50,2,FALSE)&gt;0,VLOOKUP(D469,'2Рабочее время'!$A$1:$C$50,2,FALSE),VLOOKUP(D469,'2Рабочее время'!$A$1:$C$50,3,FALSE)))),IF((AND(COUNTA(O469:Q469)=1,Q469&gt;0)),Q469*T469*IF(S469=0,0,IF(S469="Количество в месяц",1,IF(S469="Количество в неделю",4.285,IF(S469="Количество в день",IF(VLOOKUP(D469,'2Рабочее время'!$A$1:$C$50,2,FALSE)&gt;0,VLOOKUP(D469,'2Рабочее время'!$A$1:$C$50,2,FALSE),VLOOKUP(D469,'2Рабочее время'!$A$1:$C$50,3,FALSE)))))),0))))))</f>
        <v>0</v>
      </c>
      <c r="S469" s="91"/>
      <c r="T469" s="91"/>
      <c r="U469" s="39">
        <v>1</v>
      </c>
      <c r="V469" s="17">
        <f t="shared" si="23"/>
        <v>0</v>
      </c>
      <c r="W469" s="17">
        <f t="shared" si="25"/>
        <v>0</v>
      </c>
    </row>
    <row r="470" spans="4:23" ht="18.75" x14ac:dyDescent="0.25">
      <c r="D470" s="27"/>
      <c r="E470" s="44"/>
      <c r="F470" s="87"/>
      <c r="G470" s="83"/>
      <c r="H470" s="27"/>
      <c r="I470" s="27"/>
      <c r="J470" s="27"/>
      <c r="K470" s="17">
        <f t="shared" si="24"/>
        <v>0</v>
      </c>
      <c r="L470" s="88"/>
      <c r="M470" s="72"/>
      <c r="N470" s="72"/>
      <c r="O470" s="90"/>
      <c r="P470" s="72"/>
      <c r="Q470" s="72"/>
      <c r="R470" s="81">
        <f>IF(OR(COUNTA(L470:N470)&gt;=2,COUNTA(O470:Q470)&gt;=2),"ошибка",(IF((AND(COUNTA(L470:N470)=1,L470&gt;0)),L470*60*VLOOKUP(D470,'2Рабочее время'!$A:$L,4,FALSE)*((IF(VLOOKUP(D470,'2Рабочее время'!$A$1:$C$50,2,FALSE)&gt;0,VLOOKUP(D470,'2Рабочее время'!$A$1:$C$50,2,FALSE),VLOOKUP(D470,'2Рабочее время'!$A$1:$C$50,3,FALSE)))),IF((AND(COUNTA(L470:N470)=1,M470&gt;0)),M470*((IF(VLOOKUP(D470,'2Рабочее время'!$A$1:$C$50,2,FALSE)&gt;0,VLOOKUP(D470,'2Рабочее время'!$A$1:$C$50,2,FALSE),VLOOKUP(D470,'2Рабочее время'!$A$1:$C$50,3,FALSE)))),IF((AND(COUNTA(L470:N470)=1,N470&gt;0)),N470*T470*IF(S470=0,0,IF(S470="Количество в месяц",1,IF(S470="Количество в неделю",4.285,IF(S470="Количество в день",IF(VLOOKUP(D470,'2Рабочее время'!$A$1:$C$50,2,FALSE)&gt;0,VLOOKUP(D470,'2Рабочее время'!$A$1:$C$50,2,FALSE),VLOOKUP(D470,'2Рабочее время'!$A$1:$C$50,3,FALSE)))))),0)))+IF((AND(COUNTA(O470:Q470)=1,O470&gt;0)),O470*60*VLOOKUP(D470,'2Рабочее время'!$A:$L,4,FALSE)*((IF(VLOOKUP(D470,'2Рабочее время'!$A$1:$C$50,2,FALSE)&gt;0,VLOOKUP(D470,'2Рабочее время'!$A$1:$C$50,2,FALSE),VLOOKUP(D470,'2Рабочее время'!$A$1:$C$50,3,FALSE)))),IF((AND(COUNTA(L470:N470)=1,M470&gt;0)),M470*((IF(VLOOKUP(D470,'2Рабочее время'!$A$1:$C$50,2,FALSE)&gt;0,VLOOKUP(D470,'2Рабочее время'!$A$1:$C$50,2,FALSE),VLOOKUP(D470,'2Рабочее время'!$A$1:$C$50,3,FALSE)))),IF((AND(COUNTA(O470:Q470)=1,P470&gt;0)),P470*((IF(VLOOKUP(D470,'2Рабочее время'!$A$1:$C$50,2,FALSE)&gt;0,VLOOKUP(D470,'2Рабочее время'!$A$1:$C$50,2,FALSE),VLOOKUP(D470,'2Рабочее время'!$A$1:$C$50,3,FALSE)))),IF((AND(COUNTA(O470:Q470)=1,Q470&gt;0)),Q470*T470*IF(S470=0,0,IF(S470="Количество в месяц",1,IF(S470="Количество в неделю",4.285,IF(S470="Количество в день",IF(VLOOKUP(D470,'2Рабочее время'!$A$1:$C$50,2,FALSE)&gt;0,VLOOKUP(D470,'2Рабочее время'!$A$1:$C$50,2,FALSE),VLOOKUP(D470,'2Рабочее время'!$A$1:$C$50,3,FALSE)))))),0))))))</f>
        <v>0</v>
      </c>
      <c r="S470" s="91"/>
      <c r="T470" s="91"/>
      <c r="U470" s="39">
        <v>1</v>
      </c>
      <c r="V470" s="17">
        <f t="shared" si="23"/>
        <v>0</v>
      </c>
      <c r="W470" s="17">
        <f t="shared" si="25"/>
        <v>0</v>
      </c>
    </row>
    <row r="471" spans="4:23" ht="18.75" x14ac:dyDescent="0.25">
      <c r="D471" s="27"/>
      <c r="E471" s="44"/>
      <c r="F471" s="87"/>
      <c r="G471" s="83"/>
      <c r="H471" s="27"/>
      <c r="I471" s="27"/>
      <c r="J471" s="27"/>
      <c r="K471" s="17">
        <f t="shared" si="24"/>
        <v>0</v>
      </c>
      <c r="L471" s="88"/>
      <c r="M471" s="72"/>
      <c r="N471" s="72"/>
      <c r="O471" s="90"/>
      <c r="P471" s="72"/>
      <c r="Q471" s="72"/>
      <c r="R471" s="81">
        <f>IF(OR(COUNTA(L471:N471)&gt;=2,COUNTA(O471:Q471)&gt;=2),"ошибка",(IF((AND(COUNTA(L471:N471)=1,L471&gt;0)),L471*60*VLOOKUP(D471,'2Рабочее время'!$A:$L,4,FALSE)*((IF(VLOOKUP(D471,'2Рабочее время'!$A$1:$C$50,2,FALSE)&gt;0,VLOOKUP(D471,'2Рабочее время'!$A$1:$C$50,2,FALSE),VLOOKUP(D471,'2Рабочее время'!$A$1:$C$50,3,FALSE)))),IF((AND(COUNTA(L471:N471)=1,M471&gt;0)),M471*((IF(VLOOKUP(D471,'2Рабочее время'!$A$1:$C$50,2,FALSE)&gt;0,VLOOKUP(D471,'2Рабочее время'!$A$1:$C$50,2,FALSE),VLOOKUP(D471,'2Рабочее время'!$A$1:$C$50,3,FALSE)))),IF((AND(COUNTA(L471:N471)=1,N471&gt;0)),N471*T471*IF(S471=0,0,IF(S471="Количество в месяц",1,IF(S471="Количество в неделю",4.285,IF(S471="Количество в день",IF(VLOOKUP(D471,'2Рабочее время'!$A$1:$C$50,2,FALSE)&gt;0,VLOOKUP(D471,'2Рабочее время'!$A$1:$C$50,2,FALSE),VLOOKUP(D471,'2Рабочее время'!$A$1:$C$50,3,FALSE)))))),0)))+IF((AND(COUNTA(O471:Q471)=1,O471&gt;0)),O471*60*VLOOKUP(D471,'2Рабочее время'!$A:$L,4,FALSE)*((IF(VLOOKUP(D471,'2Рабочее время'!$A$1:$C$50,2,FALSE)&gt;0,VLOOKUP(D471,'2Рабочее время'!$A$1:$C$50,2,FALSE),VLOOKUP(D471,'2Рабочее время'!$A$1:$C$50,3,FALSE)))),IF((AND(COUNTA(L471:N471)=1,M471&gt;0)),M471*((IF(VLOOKUP(D471,'2Рабочее время'!$A$1:$C$50,2,FALSE)&gt;0,VLOOKUP(D471,'2Рабочее время'!$A$1:$C$50,2,FALSE),VLOOKUP(D471,'2Рабочее время'!$A$1:$C$50,3,FALSE)))),IF((AND(COUNTA(O471:Q471)=1,P471&gt;0)),P471*((IF(VLOOKUP(D471,'2Рабочее время'!$A$1:$C$50,2,FALSE)&gt;0,VLOOKUP(D471,'2Рабочее время'!$A$1:$C$50,2,FALSE),VLOOKUP(D471,'2Рабочее время'!$A$1:$C$50,3,FALSE)))),IF((AND(COUNTA(O471:Q471)=1,Q471&gt;0)),Q471*T471*IF(S471=0,0,IF(S471="Количество в месяц",1,IF(S471="Количество в неделю",4.285,IF(S471="Количество в день",IF(VLOOKUP(D471,'2Рабочее время'!$A$1:$C$50,2,FALSE)&gt;0,VLOOKUP(D471,'2Рабочее время'!$A$1:$C$50,2,FALSE),VLOOKUP(D471,'2Рабочее время'!$A$1:$C$50,3,FALSE)))))),0))))))</f>
        <v>0</v>
      </c>
      <c r="S471" s="91"/>
      <c r="T471" s="91"/>
      <c r="U471" s="39">
        <v>1</v>
      </c>
      <c r="V471" s="17">
        <f t="shared" si="23"/>
        <v>0</v>
      </c>
      <c r="W471" s="17">
        <f t="shared" si="25"/>
        <v>0</v>
      </c>
    </row>
    <row r="472" spans="4:23" ht="18.75" x14ac:dyDescent="0.25">
      <c r="D472" s="27"/>
      <c r="E472" s="44"/>
      <c r="F472" s="87"/>
      <c r="G472" s="83"/>
      <c r="H472" s="27"/>
      <c r="I472" s="27"/>
      <c r="J472" s="27"/>
      <c r="K472" s="17">
        <f t="shared" si="24"/>
        <v>0</v>
      </c>
      <c r="L472" s="88"/>
      <c r="M472" s="72"/>
      <c r="N472" s="72"/>
      <c r="O472" s="90"/>
      <c r="P472" s="72"/>
      <c r="Q472" s="72"/>
      <c r="R472" s="81">
        <f>IF(OR(COUNTA(L472:N472)&gt;=2,COUNTA(O472:Q472)&gt;=2),"ошибка",(IF((AND(COUNTA(L472:N472)=1,L472&gt;0)),L472*60*VLOOKUP(D472,'2Рабочее время'!$A:$L,4,FALSE)*((IF(VLOOKUP(D472,'2Рабочее время'!$A$1:$C$50,2,FALSE)&gt;0,VLOOKUP(D472,'2Рабочее время'!$A$1:$C$50,2,FALSE),VLOOKUP(D472,'2Рабочее время'!$A$1:$C$50,3,FALSE)))),IF((AND(COUNTA(L472:N472)=1,M472&gt;0)),M472*((IF(VLOOKUP(D472,'2Рабочее время'!$A$1:$C$50,2,FALSE)&gt;0,VLOOKUP(D472,'2Рабочее время'!$A$1:$C$50,2,FALSE),VLOOKUP(D472,'2Рабочее время'!$A$1:$C$50,3,FALSE)))),IF((AND(COUNTA(L472:N472)=1,N472&gt;0)),N472*T472*IF(S472=0,0,IF(S472="Количество в месяц",1,IF(S472="Количество в неделю",4.285,IF(S472="Количество в день",IF(VLOOKUP(D472,'2Рабочее время'!$A$1:$C$50,2,FALSE)&gt;0,VLOOKUP(D472,'2Рабочее время'!$A$1:$C$50,2,FALSE),VLOOKUP(D472,'2Рабочее время'!$A$1:$C$50,3,FALSE)))))),0)))+IF((AND(COUNTA(O472:Q472)=1,O472&gt;0)),O472*60*VLOOKUP(D472,'2Рабочее время'!$A:$L,4,FALSE)*((IF(VLOOKUP(D472,'2Рабочее время'!$A$1:$C$50,2,FALSE)&gt;0,VLOOKUP(D472,'2Рабочее время'!$A$1:$C$50,2,FALSE),VLOOKUP(D472,'2Рабочее время'!$A$1:$C$50,3,FALSE)))),IF((AND(COUNTA(L472:N472)=1,M472&gt;0)),M472*((IF(VLOOKUP(D472,'2Рабочее время'!$A$1:$C$50,2,FALSE)&gt;0,VLOOKUP(D472,'2Рабочее время'!$A$1:$C$50,2,FALSE),VLOOKUP(D472,'2Рабочее время'!$A$1:$C$50,3,FALSE)))),IF((AND(COUNTA(O472:Q472)=1,P472&gt;0)),P472*((IF(VLOOKUP(D472,'2Рабочее время'!$A$1:$C$50,2,FALSE)&gt;0,VLOOKUP(D472,'2Рабочее время'!$A$1:$C$50,2,FALSE),VLOOKUP(D472,'2Рабочее время'!$A$1:$C$50,3,FALSE)))),IF((AND(COUNTA(O472:Q472)=1,Q472&gt;0)),Q472*T472*IF(S472=0,0,IF(S472="Количество в месяц",1,IF(S472="Количество в неделю",4.285,IF(S472="Количество в день",IF(VLOOKUP(D472,'2Рабочее время'!$A$1:$C$50,2,FALSE)&gt;0,VLOOKUP(D472,'2Рабочее время'!$A$1:$C$50,2,FALSE),VLOOKUP(D472,'2Рабочее время'!$A$1:$C$50,3,FALSE)))))),0))))))</f>
        <v>0</v>
      </c>
      <c r="S472" s="91"/>
      <c r="T472" s="91"/>
      <c r="U472" s="39">
        <v>1</v>
      </c>
      <c r="V472" s="17">
        <f t="shared" si="23"/>
        <v>0</v>
      </c>
      <c r="W472" s="17">
        <f t="shared" si="25"/>
        <v>0</v>
      </c>
    </row>
    <row r="473" spans="4:23" ht="18.75" x14ac:dyDescent="0.25">
      <c r="D473" s="27"/>
      <c r="E473" s="44"/>
      <c r="F473" s="87"/>
      <c r="G473" s="83"/>
      <c r="H473" s="27"/>
      <c r="I473" s="27"/>
      <c r="J473" s="27"/>
      <c r="K473" s="17">
        <f t="shared" si="24"/>
        <v>0</v>
      </c>
      <c r="L473" s="88"/>
      <c r="M473" s="72"/>
      <c r="N473" s="72"/>
      <c r="O473" s="90"/>
      <c r="P473" s="72"/>
      <c r="Q473" s="72"/>
      <c r="R473" s="81">
        <f>IF(OR(COUNTA(L473:N473)&gt;=2,COUNTA(O473:Q473)&gt;=2),"ошибка",(IF((AND(COUNTA(L473:N473)=1,L473&gt;0)),L473*60*VLOOKUP(D473,'2Рабочее время'!$A:$L,4,FALSE)*((IF(VLOOKUP(D473,'2Рабочее время'!$A$1:$C$50,2,FALSE)&gt;0,VLOOKUP(D473,'2Рабочее время'!$A$1:$C$50,2,FALSE),VLOOKUP(D473,'2Рабочее время'!$A$1:$C$50,3,FALSE)))),IF((AND(COUNTA(L473:N473)=1,M473&gt;0)),M473*((IF(VLOOKUP(D473,'2Рабочее время'!$A$1:$C$50,2,FALSE)&gt;0,VLOOKUP(D473,'2Рабочее время'!$A$1:$C$50,2,FALSE),VLOOKUP(D473,'2Рабочее время'!$A$1:$C$50,3,FALSE)))),IF((AND(COUNTA(L473:N473)=1,N473&gt;0)),N473*T473*IF(S473=0,0,IF(S473="Количество в месяц",1,IF(S473="Количество в неделю",4.285,IF(S473="Количество в день",IF(VLOOKUP(D473,'2Рабочее время'!$A$1:$C$50,2,FALSE)&gt;0,VLOOKUP(D473,'2Рабочее время'!$A$1:$C$50,2,FALSE),VLOOKUP(D473,'2Рабочее время'!$A$1:$C$50,3,FALSE)))))),0)))+IF((AND(COUNTA(O473:Q473)=1,O473&gt;0)),O473*60*VLOOKUP(D473,'2Рабочее время'!$A:$L,4,FALSE)*((IF(VLOOKUP(D473,'2Рабочее время'!$A$1:$C$50,2,FALSE)&gt;0,VLOOKUP(D473,'2Рабочее время'!$A$1:$C$50,2,FALSE),VLOOKUP(D473,'2Рабочее время'!$A$1:$C$50,3,FALSE)))),IF((AND(COUNTA(L473:N473)=1,M473&gt;0)),M473*((IF(VLOOKUP(D473,'2Рабочее время'!$A$1:$C$50,2,FALSE)&gt;0,VLOOKUP(D473,'2Рабочее время'!$A$1:$C$50,2,FALSE),VLOOKUP(D473,'2Рабочее время'!$A$1:$C$50,3,FALSE)))),IF((AND(COUNTA(O473:Q473)=1,P473&gt;0)),P473*((IF(VLOOKUP(D473,'2Рабочее время'!$A$1:$C$50,2,FALSE)&gt;0,VLOOKUP(D473,'2Рабочее время'!$A$1:$C$50,2,FALSE),VLOOKUP(D473,'2Рабочее время'!$A$1:$C$50,3,FALSE)))),IF((AND(COUNTA(O473:Q473)=1,Q473&gt;0)),Q473*T473*IF(S473=0,0,IF(S473="Количество в месяц",1,IF(S473="Количество в неделю",4.285,IF(S473="Количество в день",IF(VLOOKUP(D473,'2Рабочее время'!$A$1:$C$50,2,FALSE)&gt;0,VLOOKUP(D473,'2Рабочее время'!$A$1:$C$50,2,FALSE),VLOOKUP(D473,'2Рабочее время'!$A$1:$C$50,3,FALSE)))))),0))))))</f>
        <v>0</v>
      </c>
      <c r="S473" s="91"/>
      <c r="T473" s="91"/>
      <c r="U473" s="39">
        <v>1</v>
      </c>
      <c r="V473" s="17">
        <f t="shared" si="23"/>
        <v>0</v>
      </c>
      <c r="W473" s="17">
        <f t="shared" si="25"/>
        <v>0</v>
      </c>
    </row>
    <row r="474" spans="4:23" ht="18.75" x14ac:dyDescent="0.25">
      <c r="D474" s="27"/>
      <c r="E474" s="44"/>
      <c r="F474" s="87"/>
      <c r="G474" s="83"/>
      <c r="H474" s="27"/>
      <c r="I474" s="27"/>
      <c r="J474" s="27"/>
      <c r="K474" s="17">
        <f t="shared" si="24"/>
        <v>0</v>
      </c>
      <c r="L474" s="88"/>
      <c r="M474" s="72"/>
      <c r="N474" s="72"/>
      <c r="O474" s="90"/>
      <c r="P474" s="72"/>
      <c r="Q474" s="72"/>
      <c r="R474" s="81">
        <f>IF(OR(COUNTA(L474:N474)&gt;=2,COUNTA(O474:Q474)&gt;=2),"ошибка",(IF((AND(COUNTA(L474:N474)=1,L474&gt;0)),L474*60*VLOOKUP(D474,'2Рабочее время'!$A:$L,4,FALSE)*((IF(VLOOKUP(D474,'2Рабочее время'!$A$1:$C$50,2,FALSE)&gt;0,VLOOKUP(D474,'2Рабочее время'!$A$1:$C$50,2,FALSE),VLOOKUP(D474,'2Рабочее время'!$A$1:$C$50,3,FALSE)))),IF((AND(COUNTA(L474:N474)=1,M474&gt;0)),M474*((IF(VLOOKUP(D474,'2Рабочее время'!$A$1:$C$50,2,FALSE)&gt;0,VLOOKUP(D474,'2Рабочее время'!$A$1:$C$50,2,FALSE),VLOOKUP(D474,'2Рабочее время'!$A$1:$C$50,3,FALSE)))),IF((AND(COUNTA(L474:N474)=1,N474&gt;0)),N474*T474*IF(S474=0,0,IF(S474="Количество в месяц",1,IF(S474="Количество в неделю",4.285,IF(S474="Количество в день",IF(VLOOKUP(D474,'2Рабочее время'!$A$1:$C$50,2,FALSE)&gt;0,VLOOKUP(D474,'2Рабочее время'!$A$1:$C$50,2,FALSE),VLOOKUP(D474,'2Рабочее время'!$A$1:$C$50,3,FALSE)))))),0)))+IF((AND(COUNTA(O474:Q474)=1,O474&gt;0)),O474*60*VLOOKUP(D474,'2Рабочее время'!$A:$L,4,FALSE)*((IF(VLOOKUP(D474,'2Рабочее время'!$A$1:$C$50,2,FALSE)&gt;0,VLOOKUP(D474,'2Рабочее время'!$A$1:$C$50,2,FALSE),VLOOKUP(D474,'2Рабочее время'!$A$1:$C$50,3,FALSE)))),IF((AND(COUNTA(L474:N474)=1,M474&gt;0)),M474*((IF(VLOOKUP(D474,'2Рабочее время'!$A$1:$C$50,2,FALSE)&gt;0,VLOOKUP(D474,'2Рабочее время'!$A$1:$C$50,2,FALSE),VLOOKUP(D474,'2Рабочее время'!$A$1:$C$50,3,FALSE)))),IF((AND(COUNTA(O474:Q474)=1,P474&gt;0)),P474*((IF(VLOOKUP(D474,'2Рабочее время'!$A$1:$C$50,2,FALSE)&gt;0,VLOOKUP(D474,'2Рабочее время'!$A$1:$C$50,2,FALSE),VLOOKUP(D474,'2Рабочее время'!$A$1:$C$50,3,FALSE)))),IF((AND(COUNTA(O474:Q474)=1,Q474&gt;0)),Q474*T474*IF(S474=0,0,IF(S474="Количество в месяц",1,IF(S474="Количество в неделю",4.285,IF(S474="Количество в день",IF(VLOOKUP(D474,'2Рабочее время'!$A$1:$C$50,2,FALSE)&gt;0,VLOOKUP(D474,'2Рабочее время'!$A$1:$C$50,2,FALSE),VLOOKUP(D474,'2Рабочее время'!$A$1:$C$50,3,FALSE)))))),0))))))</f>
        <v>0</v>
      </c>
      <c r="S474" s="91"/>
      <c r="T474" s="91"/>
      <c r="U474" s="39">
        <v>1</v>
      </c>
      <c r="V474" s="17">
        <f t="shared" si="23"/>
        <v>0</v>
      </c>
      <c r="W474" s="17">
        <f t="shared" si="25"/>
        <v>0</v>
      </c>
    </row>
    <row r="475" spans="4:23" ht="18.75" x14ac:dyDescent="0.25">
      <c r="D475" s="27"/>
      <c r="E475" s="44"/>
      <c r="F475" s="87"/>
      <c r="G475" s="83"/>
      <c r="H475" s="27"/>
      <c r="I475" s="27"/>
      <c r="J475" s="27"/>
      <c r="K475" s="17">
        <f t="shared" si="24"/>
        <v>0</v>
      </c>
      <c r="L475" s="88"/>
      <c r="M475" s="72"/>
      <c r="N475" s="72"/>
      <c r="O475" s="90"/>
      <c r="P475" s="72"/>
      <c r="Q475" s="72"/>
      <c r="R475" s="81">
        <f>IF(OR(COUNTA(L475:N475)&gt;=2,COUNTA(O475:Q475)&gt;=2),"ошибка",(IF((AND(COUNTA(L475:N475)=1,L475&gt;0)),L475*60*VLOOKUP(D475,'2Рабочее время'!$A:$L,4,FALSE)*((IF(VLOOKUP(D475,'2Рабочее время'!$A$1:$C$50,2,FALSE)&gt;0,VLOOKUP(D475,'2Рабочее время'!$A$1:$C$50,2,FALSE),VLOOKUP(D475,'2Рабочее время'!$A$1:$C$50,3,FALSE)))),IF((AND(COUNTA(L475:N475)=1,M475&gt;0)),M475*((IF(VLOOKUP(D475,'2Рабочее время'!$A$1:$C$50,2,FALSE)&gt;0,VLOOKUP(D475,'2Рабочее время'!$A$1:$C$50,2,FALSE),VLOOKUP(D475,'2Рабочее время'!$A$1:$C$50,3,FALSE)))),IF((AND(COUNTA(L475:N475)=1,N475&gt;0)),N475*T475*IF(S475=0,0,IF(S475="Количество в месяц",1,IF(S475="Количество в неделю",4.285,IF(S475="Количество в день",IF(VLOOKUP(D475,'2Рабочее время'!$A$1:$C$50,2,FALSE)&gt;0,VLOOKUP(D475,'2Рабочее время'!$A$1:$C$50,2,FALSE),VLOOKUP(D475,'2Рабочее время'!$A$1:$C$50,3,FALSE)))))),0)))+IF((AND(COUNTA(O475:Q475)=1,O475&gt;0)),O475*60*VLOOKUP(D475,'2Рабочее время'!$A:$L,4,FALSE)*((IF(VLOOKUP(D475,'2Рабочее время'!$A$1:$C$50,2,FALSE)&gt;0,VLOOKUP(D475,'2Рабочее время'!$A$1:$C$50,2,FALSE),VLOOKUP(D475,'2Рабочее время'!$A$1:$C$50,3,FALSE)))),IF((AND(COUNTA(L475:N475)=1,M475&gt;0)),M475*((IF(VLOOKUP(D475,'2Рабочее время'!$A$1:$C$50,2,FALSE)&gt;0,VLOOKUP(D475,'2Рабочее время'!$A$1:$C$50,2,FALSE),VLOOKUP(D475,'2Рабочее время'!$A$1:$C$50,3,FALSE)))),IF((AND(COUNTA(O475:Q475)=1,P475&gt;0)),P475*((IF(VLOOKUP(D475,'2Рабочее время'!$A$1:$C$50,2,FALSE)&gt;0,VLOOKUP(D475,'2Рабочее время'!$A$1:$C$50,2,FALSE),VLOOKUP(D475,'2Рабочее время'!$A$1:$C$50,3,FALSE)))),IF((AND(COUNTA(O475:Q475)=1,Q475&gt;0)),Q475*T475*IF(S475=0,0,IF(S475="Количество в месяц",1,IF(S475="Количество в неделю",4.285,IF(S475="Количество в день",IF(VLOOKUP(D475,'2Рабочее время'!$A$1:$C$50,2,FALSE)&gt;0,VLOOKUP(D475,'2Рабочее время'!$A$1:$C$50,2,FALSE),VLOOKUP(D475,'2Рабочее время'!$A$1:$C$50,3,FALSE)))))),0))))))</f>
        <v>0</v>
      </c>
      <c r="S475" s="91"/>
      <c r="T475" s="91"/>
      <c r="U475" s="39">
        <v>1</v>
      </c>
      <c r="V475" s="17">
        <f t="shared" si="23"/>
        <v>0</v>
      </c>
      <c r="W475" s="17">
        <f t="shared" si="25"/>
        <v>0</v>
      </c>
    </row>
    <row r="476" spans="4:23" ht="18.75" x14ac:dyDescent="0.25">
      <c r="D476" s="27"/>
      <c r="E476" s="44"/>
      <c r="F476" s="87"/>
      <c r="G476" s="83"/>
      <c r="H476" s="27"/>
      <c r="I476" s="27"/>
      <c r="J476" s="27"/>
      <c r="K476" s="17">
        <f t="shared" si="24"/>
        <v>0</v>
      </c>
      <c r="L476" s="88"/>
      <c r="M476" s="72"/>
      <c r="N476" s="72"/>
      <c r="O476" s="90"/>
      <c r="P476" s="72"/>
      <c r="Q476" s="72"/>
      <c r="R476" s="81">
        <f>IF(OR(COUNTA(L476:N476)&gt;=2,COUNTA(O476:Q476)&gt;=2),"ошибка",(IF((AND(COUNTA(L476:N476)=1,L476&gt;0)),L476*60*VLOOKUP(D476,'2Рабочее время'!$A:$L,4,FALSE)*((IF(VLOOKUP(D476,'2Рабочее время'!$A$1:$C$50,2,FALSE)&gt;0,VLOOKUP(D476,'2Рабочее время'!$A$1:$C$50,2,FALSE),VLOOKUP(D476,'2Рабочее время'!$A$1:$C$50,3,FALSE)))),IF((AND(COUNTA(L476:N476)=1,M476&gt;0)),M476*((IF(VLOOKUP(D476,'2Рабочее время'!$A$1:$C$50,2,FALSE)&gt;0,VLOOKUP(D476,'2Рабочее время'!$A$1:$C$50,2,FALSE),VLOOKUP(D476,'2Рабочее время'!$A$1:$C$50,3,FALSE)))),IF((AND(COUNTA(L476:N476)=1,N476&gt;0)),N476*T476*IF(S476=0,0,IF(S476="Количество в месяц",1,IF(S476="Количество в неделю",4.285,IF(S476="Количество в день",IF(VLOOKUP(D476,'2Рабочее время'!$A$1:$C$50,2,FALSE)&gt;0,VLOOKUP(D476,'2Рабочее время'!$A$1:$C$50,2,FALSE),VLOOKUP(D476,'2Рабочее время'!$A$1:$C$50,3,FALSE)))))),0)))+IF((AND(COUNTA(O476:Q476)=1,O476&gt;0)),O476*60*VLOOKUP(D476,'2Рабочее время'!$A:$L,4,FALSE)*((IF(VLOOKUP(D476,'2Рабочее время'!$A$1:$C$50,2,FALSE)&gt;0,VLOOKUP(D476,'2Рабочее время'!$A$1:$C$50,2,FALSE),VLOOKUP(D476,'2Рабочее время'!$A$1:$C$50,3,FALSE)))),IF((AND(COUNTA(L476:N476)=1,M476&gt;0)),M476*((IF(VLOOKUP(D476,'2Рабочее время'!$A$1:$C$50,2,FALSE)&gt;0,VLOOKUP(D476,'2Рабочее время'!$A$1:$C$50,2,FALSE),VLOOKUP(D476,'2Рабочее время'!$A$1:$C$50,3,FALSE)))),IF((AND(COUNTA(O476:Q476)=1,P476&gt;0)),P476*((IF(VLOOKUP(D476,'2Рабочее время'!$A$1:$C$50,2,FALSE)&gt;0,VLOOKUP(D476,'2Рабочее время'!$A$1:$C$50,2,FALSE),VLOOKUP(D476,'2Рабочее время'!$A$1:$C$50,3,FALSE)))),IF((AND(COUNTA(O476:Q476)=1,Q476&gt;0)),Q476*T476*IF(S476=0,0,IF(S476="Количество в месяц",1,IF(S476="Количество в неделю",4.285,IF(S476="Количество в день",IF(VLOOKUP(D476,'2Рабочее время'!$A$1:$C$50,2,FALSE)&gt;0,VLOOKUP(D476,'2Рабочее время'!$A$1:$C$50,2,FALSE),VLOOKUP(D476,'2Рабочее время'!$A$1:$C$50,3,FALSE)))))),0))))))</f>
        <v>0</v>
      </c>
      <c r="S476" s="91"/>
      <c r="T476" s="91"/>
      <c r="U476" s="39">
        <v>1</v>
      </c>
      <c r="V476" s="17">
        <f t="shared" si="23"/>
        <v>0</v>
      </c>
      <c r="W476" s="17">
        <f t="shared" si="25"/>
        <v>0</v>
      </c>
    </row>
    <row r="477" spans="4:23" ht="18.75" x14ac:dyDescent="0.25">
      <c r="D477" s="27"/>
      <c r="E477" s="44"/>
      <c r="F477" s="87"/>
      <c r="G477" s="83"/>
      <c r="H477" s="27"/>
      <c r="I477" s="27"/>
      <c r="J477" s="27"/>
      <c r="K477" s="17">
        <f t="shared" si="24"/>
        <v>0</v>
      </c>
      <c r="L477" s="88"/>
      <c r="M477" s="72"/>
      <c r="N477" s="72"/>
      <c r="O477" s="90"/>
      <c r="P477" s="72"/>
      <c r="Q477" s="72"/>
      <c r="R477" s="81">
        <f>IF(OR(COUNTA(L477:N477)&gt;=2,COUNTA(O477:Q477)&gt;=2),"ошибка",(IF((AND(COUNTA(L477:N477)=1,L477&gt;0)),L477*60*VLOOKUP(D477,'2Рабочее время'!$A:$L,4,FALSE)*((IF(VLOOKUP(D477,'2Рабочее время'!$A$1:$C$50,2,FALSE)&gt;0,VLOOKUP(D477,'2Рабочее время'!$A$1:$C$50,2,FALSE),VLOOKUP(D477,'2Рабочее время'!$A$1:$C$50,3,FALSE)))),IF((AND(COUNTA(L477:N477)=1,M477&gt;0)),M477*((IF(VLOOKUP(D477,'2Рабочее время'!$A$1:$C$50,2,FALSE)&gt;0,VLOOKUP(D477,'2Рабочее время'!$A$1:$C$50,2,FALSE),VLOOKUP(D477,'2Рабочее время'!$A$1:$C$50,3,FALSE)))),IF((AND(COUNTA(L477:N477)=1,N477&gt;0)),N477*T477*IF(S477=0,0,IF(S477="Количество в месяц",1,IF(S477="Количество в неделю",4.285,IF(S477="Количество в день",IF(VLOOKUP(D477,'2Рабочее время'!$A$1:$C$50,2,FALSE)&gt;0,VLOOKUP(D477,'2Рабочее время'!$A$1:$C$50,2,FALSE),VLOOKUP(D477,'2Рабочее время'!$A$1:$C$50,3,FALSE)))))),0)))+IF((AND(COUNTA(O477:Q477)=1,O477&gt;0)),O477*60*VLOOKUP(D477,'2Рабочее время'!$A:$L,4,FALSE)*((IF(VLOOKUP(D477,'2Рабочее время'!$A$1:$C$50,2,FALSE)&gt;0,VLOOKUP(D477,'2Рабочее время'!$A$1:$C$50,2,FALSE),VLOOKUP(D477,'2Рабочее время'!$A$1:$C$50,3,FALSE)))),IF((AND(COUNTA(L477:N477)=1,M477&gt;0)),M477*((IF(VLOOKUP(D477,'2Рабочее время'!$A$1:$C$50,2,FALSE)&gt;0,VLOOKUP(D477,'2Рабочее время'!$A$1:$C$50,2,FALSE),VLOOKUP(D477,'2Рабочее время'!$A$1:$C$50,3,FALSE)))),IF((AND(COUNTA(O477:Q477)=1,P477&gt;0)),P477*((IF(VLOOKUP(D477,'2Рабочее время'!$A$1:$C$50,2,FALSE)&gt;0,VLOOKUP(D477,'2Рабочее время'!$A$1:$C$50,2,FALSE),VLOOKUP(D477,'2Рабочее время'!$A$1:$C$50,3,FALSE)))),IF((AND(COUNTA(O477:Q477)=1,Q477&gt;0)),Q477*T477*IF(S477=0,0,IF(S477="Количество в месяц",1,IF(S477="Количество в неделю",4.285,IF(S477="Количество в день",IF(VLOOKUP(D477,'2Рабочее время'!$A$1:$C$50,2,FALSE)&gt;0,VLOOKUP(D477,'2Рабочее время'!$A$1:$C$50,2,FALSE),VLOOKUP(D477,'2Рабочее время'!$A$1:$C$50,3,FALSE)))))),0))))))</f>
        <v>0</v>
      </c>
      <c r="S477" s="91"/>
      <c r="T477" s="91"/>
      <c r="U477" s="39">
        <v>1</v>
      </c>
      <c r="V477" s="17">
        <f t="shared" si="23"/>
        <v>0</v>
      </c>
      <c r="W477" s="17">
        <f t="shared" si="25"/>
        <v>0</v>
      </c>
    </row>
    <row r="478" spans="4:23" ht="18.75" x14ac:dyDescent="0.25">
      <c r="D478" s="27"/>
      <c r="E478" s="44"/>
      <c r="F478" s="87"/>
      <c r="G478" s="83"/>
      <c r="H478" s="27"/>
      <c r="I478" s="27"/>
      <c r="J478" s="27"/>
      <c r="K478" s="17">
        <f t="shared" si="24"/>
        <v>0</v>
      </c>
      <c r="L478" s="88"/>
      <c r="M478" s="72"/>
      <c r="N478" s="72"/>
      <c r="O478" s="90"/>
      <c r="P478" s="72"/>
      <c r="Q478" s="72"/>
      <c r="R478" s="81">
        <f>IF(OR(COUNTA(L478:N478)&gt;=2,COUNTA(O478:Q478)&gt;=2),"ошибка",(IF((AND(COUNTA(L478:N478)=1,L478&gt;0)),L478*60*VLOOKUP(D478,'2Рабочее время'!$A:$L,4,FALSE)*((IF(VLOOKUP(D478,'2Рабочее время'!$A$1:$C$50,2,FALSE)&gt;0,VLOOKUP(D478,'2Рабочее время'!$A$1:$C$50,2,FALSE),VLOOKUP(D478,'2Рабочее время'!$A$1:$C$50,3,FALSE)))),IF((AND(COUNTA(L478:N478)=1,M478&gt;0)),M478*((IF(VLOOKUP(D478,'2Рабочее время'!$A$1:$C$50,2,FALSE)&gt;0,VLOOKUP(D478,'2Рабочее время'!$A$1:$C$50,2,FALSE),VLOOKUP(D478,'2Рабочее время'!$A$1:$C$50,3,FALSE)))),IF((AND(COUNTA(L478:N478)=1,N478&gt;0)),N478*T478*IF(S478=0,0,IF(S478="Количество в месяц",1,IF(S478="Количество в неделю",4.285,IF(S478="Количество в день",IF(VLOOKUP(D478,'2Рабочее время'!$A$1:$C$50,2,FALSE)&gt;0,VLOOKUP(D478,'2Рабочее время'!$A$1:$C$50,2,FALSE),VLOOKUP(D478,'2Рабочее время'!$A$1:$C$50,3,FALSE)))))),0)))+IF((AND(COUNTA(O478:Q478)=1,O478&gt;0)),O478*60*VLOOKUP(D478,'2Рабочее время'!$A:$L,4,FALSE)*((IF(VLOOKUP(D478,'2Рабочее время'!$A$1:$C$50,2,FALSE)&gt;0,VLOOKUP(D478,'2Рабочее время'!$A$1:$C$50,2,FALSE),VLOOKUP(D478,'2Рабочее время'!$A$1:$C$50,3,FALSE)))),IF((AND(COUNTA(L478:N478)=1,M478&gt;0)),M478*((IF(VLOOKUP(D478,'2Рабочее время'!$A$1:$C$50,2,FALSE)&gt;0,VLOOKUP(D478,'2Рабочее время'!$A$1:$C$50,2,FALSE),VLOOKUP(D478,'2Рабочее время'!$A$1:$C$50,3,FALSE)))),IF((AND(COUNTA(O478:Q478)=1,P478&gt;0)),P478*((IF(VLOOKUP(D478,'2Рабочее время'!$A$1:$C$50,2,FALSE)&gt;0,VLOOKUP(D478,'2Рабочее время'!$A$1:$C$50,2,FALSE),VLOOKUP(D478,'2Рабочее время'!$A$1:$C$50,3,FALSE)))),IF((AND(COUNTA(O478:Q478)=1,Q478&gt;0)),Q478*T478*IF(S478=0,0,IF(S478="Количество в месяц",1,IF(S478="Количество в неделю",4.285,IF(S478="Количество в день",IF(VLOOKUP(D478,'2Рабочее время'!$A$1:$C$50,2,FALSE)&gt;0,VLOOKUP(D478,'2Рабочее время'!$A$1:$C$50,2,FALSE),VLOOKUP(D478,'2Рабочее время'!$A$1:$C$50,3,FALSE)))))),0))))))</f>
        <v>0</v>
      </c>
      <c r="S478" s="91"/>
      <c r="T478" s="91"/>
      <c r="U478" s="39">
        <v>1</v>
      </c>
      <c r="V478" s="17">
        <f t="shared" si="23"/>
        <v>0</v>
      </c>
      <c r="W478" s="17">
        <f t="shared" si="25"/>
        <v>0</v>
      </c>
    </row>
    <row r="479" spans="4:23" ht="18.75" x14ac:dyDescent="0.25">
      <c r="D479" s="27"/>
      <c r="E479" s="44"/>
      <c r="F479" s="87"/>
      <c r="G479" s="83"/>
      <c r="H479" s="27"/>
      <c r="I479" s="27"/>
      <c r="J479" s="27"/>
      <c r="K479" s="17">
        <f t="shared" si="24"/>
        <v>0</v>
      </c>
      <c r="L479" s="88"/>
      <c r="M479" s="72"/>
      <c r="N479" s="72"/>
      <c r="O479" s="90"/>
      <c r="P479" s="72"/>
      <c r="Q479" s="72"/>
      <c r="R479" s="81">
        <f>IF(OR(COUNTA(L479:N479)&gt;=2,COUNTA(O479:Q479)&gt;=2),"ошибка",(IF((AND(COUNTA(L479:N479)=1,L479&gt;0)),L479*60*VLOOKUP(D479,'2Рабочее время'!$A:$L,4,FALSE)*((IF(VLOOKUP(D479,'2Рабочее время'!$A$1:$C$50,2,FALSE)&gt;0,VLOOKUP(D479,'2Рабочее время'!$A$1:$C$50,2,FALSE),VLOOKUP(D479,'2Рабочее время'!$A$1:$C$50,3,FALSE)))),IF((AND(COUNTA(L479:N479)=1,M479&gt;0)),M479*((IF(VLOOKUP(D479,'2Рабочее время'!$A$1:$C$50,2,FALSE)&gt;0,VLOOKUP(D479,'2Рабочее время'!$A$1:$C$50,2,FALSE),VLOOKUP(D479,'2Рабочее время'!$A$1:$C$50,3,FALSE)))),IF((AND(COUNTA(L479:N479)=1,N479&gt;0)),N479*T479*IF(S479=0,0,IF(S479="Количество в месяц",1,IF(S479="Количество в неделю",4.285,IF(S479="Количество в день",IF(VLOOKUP(D479,'2Рабочее время'!$A$1:$C$50,2,FALSE)&gt;0,VLOOKUP(D479,'2Рабочее время'!$A$1:$C$50,2,FALSE),VLOOKUP(D479,'2Рабочее время'!$A$1:$C$50,3,FALSE)))))),0)))+IF((AND(COUNTA(O479:Q479)=1,O479&gt;0)),O479*60*VLOOKUP(D479,'2Рабочее время'!$A:$L,4,FALSE)*((IF(VLOOKUP(D479,'2Рабочее время'!$A$1:$C$50,2,FALSE)&gt;0,VLOOKUP(D479,'2Рабочее время'!$A$1:$C$50,2,FALSE),VLOOKUP(D479,'2Рабочее время'!$A$1:$C$50,3,FALSE)))),IF((AND(COUNTA(L479:N479)=1,M479&gt;0)),M479*((IF(VLOOKUP(D479,'2Рабочее время'!$A$1:$C$50,2,FALSE)&gt;0,VLOOKUP(D479,'2Рабочее время'!$A$1:$C$50,2,FALSE),VLOOKUP(D479,'2Рабочее время'!$A$1:$C$50,3,FALSE)))),IF((AND(COUNTA(O479:Q479)=1,P479&gt;0)),P479*((IF(VLOOKUP(D479,'2Рабочее время'!$A$1:$C$50,2,FALSE)&gt;0,VLOOKUP(D479,'2Рабочее время'!$A$1:$C$50,2,FALSE),VLOOKUP(D479,'2Рабочее время'!$A$1:$C$50,3,FALSE)))),IF((AND(COUNTA(O479:Q479)=1,Q479&gt;0)),Q479*T479*IF(S479=0,0,IF(S479="Количество в месяц",1,IF(S479="Количество в неделю",4.285,IF(S479="Количество в день",IF(VLOOKUP(D479,'2Рабочее время'!$A$1:$C$50,2,FALSE)&gt;0,VLOOKUP(D479,'2Рабочее время'!$A$1:$C$50,2,FALSE),VLOOKUP(D479,'2Рабочее время'!$A$1:$C$50,3,FALSE)))))),0))))))</f>
        <v>0</v>
      </c>
      <c r="S479" s="91"/>
      <c r="T479" s="91"/>
      <c r="U479" s="39">
        <v>1</v>
      </c>
      <c r="V479" s="17">
        <f t="shared" si="23"/>
        <v>0</v>
      </c>
      <c r="W479" s="17">
        <f t="shared" si="25"/>
        <v>0</v>
      </c>
    </row>
    <row r="480" spans="4:23" ht="18.75" x14ac:dyDescent="0.25">
      <c r="D480" s="27"/>
      <c r="E480" s="44"/>
      <c r="F480" s="87"/>
      <c r="G480" s="83"/>
      <c r="H480" s="27"/>
      <c r="I480" s="27"/>
      <c r="J480" s="27"/>
      <c r="K480" s="17">
        <f t="shared" si="24"/>
        <v>0</v>
      </c>
      <c r="L480" s="88"/>
      <c r="M480" s="72"/>
      <c r="N480" s="72"/>
      <c r="O480" s="90"/>
      <c r="P480" s="72"/>
      <c r="Q480" s="72"/>
      <c r="R480" s="81">
        <f>IF(OR(COUNTA(L480:N480)&gt;=2,COUNTA(O480:Q480)&gt;=2),"ошибка",(IF((AND(COUNTA(L480:N480)=1,L480&gt;0)),L480*60*VLOOKUP(D480,'2Рабочее время'!$A:$L,4,FALSE)*((IF(VLOOKUP(D480,'2Рабочее время'!$A$1:$C$50,2,FALSE)&gt;0,VLOOKUP(D480,'2Рабочее время'!$A$1:$C$50,2,FALSE),VLOOKUP(D480,'2Рабочее время'!$A$1:$C$50,3,FALSE)))),IF((AND(COUNTA(L480:N480)=1,M480&gt;0)),M480*((IF(VLOOKUP(D480,'2Рабочее время'!$A$1:$C$50,2,FALSE)&gt;0,VLOOKUP(D480,'2Рабочее время'!$A$1:$C$50,2,FALSE),VLOOKUP(D480,'2Рабочее время'!$A$1:$C$50,3,FALSE)))),IF((AND(COUNTA(L480:N480)=1,N480&gt;0)),N480*T480*IF(S480=0,0,IF(S480="Количество в месяц",1,IF(S480="Количество в неделю",4.285,IF(S480="Количество в день",IF(VLOOKUP(D480,'2Рабочее время'!$A$1:$C$50,2,FALSE)&gt;0,VLOOKUP(D480,'2Рабочее время'!$A$1:$C$50,2,FALSE),VLOOKUP(D480,'2Рабочее время'!$A$1:$C$50,3,FALSE)))))),0)))+IF((AND(COUNTA(O480:Q480)=1,O480&gt;0)),O480*60*VLOOKUP(D480,'2Рабочее время'!$A:$L,4,FALSE)*((IF(VLOOKUP(D480,'2Рабочее время'!$A$1:$C$50,2,FALSE)&gt;0,VLOOKUP(D480,'2Рабочее время'!$A$1:$C$50,2,FALSE),VLOOKUP(D480,'2Рабочее время'!$A$1:$C$50,3,FALSE)))),IF((AND(COUNTA(L480:N480)=1,M480&gt;0)),M480*((IF(VLOOKUP(D480,'2Рабочее время'!$A$1:$C$50,2,FALSE)&gt;0,VLOOKUP(D480,'2Рабочее время'!$A$1:$C$50,2,FALSE),VLOOKUP(D480,'2Рабочее время'!$A$1:$C$50,3,FALSE)))),IF((AND(COUNTA(O480:Q480)=1,P480&gt;0)),P480*((IF(VLOOKUP(D480,'2Рабочее время'!$A$1:$C$50,2,FALSE)&gt;0,VLOOKUP(D480,'2Рабочее время'!$A$1:$C$50,2,FALSE),VLOOKUP(D480,'2Рабочее время'!$A$1:$C$50,3,FALSE)))),IF((AND(COUNTA(O480:Q480)=1,Q480&gt;0)),Q480*T480*IF(S480=0,0,IF(S480="Количество в месяц",1,IF(S480="Количество в неделю",4.285,IF(S480="Количество в день",IF(VLOOKUP(D480,'2Рабочее время'!$A$1:$C$50,2,FALSE)&gt;0,VLOOKUP(D480,'2Рабочее время'!$A$1:$C$50,2,FALSE),VLOOKUP(D480,'2Рабочее время'!$A$1:$C$50,3,FALSE)))))),0))))))</f>
        <v>0</v>
      </c>
      <c r="S480" s="91"/>
      <c r="T480" s="91"/>
      <c r="U480" s="39">
        <v>1</v>
      </c>
      <c r="V480" s="17">
        <f t="shared" si="23"/>
        <v>0</v>
      </c>
      <c r="W480" s="17">
        <f t="shared" si="25"/>
        <v>0</v>
      </c>
    </row>
    <row r="481" spans="4:23" ht="18.75" x14ac:dyDescent="0.25">
      <c r="D481" s="27"/>
      <c r="E481" s="44"/>
      <c r="F481" s="87"/>
      <c r="G481" s="83"/>
      <c r="H481" s="27"/>
      <c r="I481" s="27"/>
      <c r="J481" s="27"/>
      <c r="K481" s="17">
        <f t="shared" si="24"/>
        <v>0</v>
      </c>
      <c r="L481" s="88"/>
      <c r="M481" s="72"/>
      <c r="N481" s="72"/>
      <c r="O481" s="90"/>
      <c r="P481" s="72"/>
      <c r="Q481" s="72"/>
      <c r="R481" s="81">
        <f>IF(OR(COUNTA(L481:N481)&gt;=2,COUNTA(O481:Q481)&gt;=2),"ошибка",(IF((AND(COUNTA(L481:N481)=1,L481&gt;0)),L481*60*VLOOKUP(D481,'2Рабочее время'!$A:$L,4,FALSE)*((IF(VLOOKUP(D481,'2Рабочее время'!$A$1:$C$50,2,FALSE)&gt;0,VLOOKUP(D481,'2Рабочее время'!$A$1:$C$50,2,FALSE),VLOOKUP(D481,'2Рабочее время'!$A$1:$C$50,3,FALSE)))),IF((AND(COUNTA(L481:N481)=1,M481&gt;0)),M481*((IF(VLOOKUP(D481,'2Рабочее время'!$A$1:$C$50,2,FALSE)&gt;0,VLOOKUP(D481,'2Рабочее время'!$A$1:$C$50,2,FALSE),VLOOKUP(D481,'2Рабочее время'!$A$1:$C$50,3,FALSE)))),IF((AND(COUNTA(L481:N481)=1,N481&gt;0)),N481*T481*IF(S481=0,0,IF(S481="Количество в месяц",1,IF(S481="Количество в неделю",4.285,IF(S481="Количество в день",IF(VLOOKUP(D481,'2Рабочее время'!$A$1:$C$50,2,FALSE)&gt;0,VLOOKUP(D481,'2Рабочее время'!$A$1:$C$50,2,FALSE),VLOOKUP(D481,'2Рабочее время'!$A$1:$C$50,3,FALSE)))))),0)))+IF((AND(COUNTA(O481:Q481)=1,O481&gt;0)),O481*60*VLOOKUP(D481,'2Рабочее время'!$A:$L,4,FALSE)*((IF(VLOOKUP(D481,'2Рабочее время'!$A$1:$C$50,2,FALSE)&gt;0,VLOOKUP(D481,'2Рабочее время'!$A$1:$C$50,2,FALSE),VLOOKUP(D481,'2Рабочее время'!$A$1:$C$50,3,FALSE)))),IF((AND(COUNTA(L481:N481)=1,M481&gt;0)),M481*((IF(VLOOKUP(D481,'2Рабочее время'!$A$1:$C$50,2,FALSE)&gt;0,VLOOKUP(D481,'2Рабочее время'!$A$1:$C$50,2,FALSE),VLOOKUP(D481,'2Рабочее время'!$A$1:$C$50,3,FALSE)))),IF((AND(COUNTA(O481:Q481)=1,P481&gt;0)),P481*((IF(VLOOKUP(D481,'2Рабочее время'!$A$1:$C$50,2,FALSE)&gt;0,VLOOKUP(D481,'2Рабочее время'!$A$1:$C$50,2,FALSE),VLOOKUP(D481,'2Рабочее время'!$A$1:$C$50,3,FALSE)))),IF((AND(COUNTA(O481:Q481)=1,Q481&gt;0)),Q481*T481*IF(S481=0,0,IF(S481="Количество в месяц",1,IF(S481="Количество в неделю",4.285,IF(S481="Количество в день",IF(VLOOKUP(D481,'2Рабочее время'!$A$1:$C$50,2,FALSE)&gt;0,VLOOKUP(D481,'2Рабочее время'!$A$1:$C$50,2,FALSE),VLOOKUP(D481,'2Рабочее время'!$A$1:$C$50,3,FALSE)))))),0))))))</f>
        <v>0</v>
      </c>
      <c r="S481" s="91"/>
      <c r="T481" s="91"/>
      <c r="U481" s="39">
        <v>1</v>
      </c>
      <c r="V481" s="17">
        <f t="shared" si="23"/>
        <v>0</v>
      </c>
      <c r="W481" s="17">
        <f t="shared" si="25"/>
        <v>0</v>
      </c>
    </row>
    <row r="482" spans="4:23" ht="18.75" x14ac:dyDescent="0.25">
      <c r="D482" s="27"/>
      <c r="E482" s="44"/>
      <c r="F482" s="87"/>
      <c r="G482" s="83"/>
      <c r="H482" s="27"/>
      <c r="I482" s="27"/>
      <c r="J482" s="27"/>
      <c r="K482" s="17">
        <f t="shared" si="24"/>
        <v>0</v>
      </c>
      <c r="L482" s="88"/>
      <c r="M482" s="72"/>
      <c r="N482" s="72"/>
      <c r="O482" s="90"/>
      <c r="P482" s="72"/>
      <c r="Q482" s="72"/>
      <c r="R482" s="81">
        <f>IF(OR(COUNTA(L482:N482)&gt;=2,COUNTA(O482:Q482)&gt;=2),"ошибка",(IF((AND(COUNTA(L482:N482)=1,L482&gt;0)),L482*60*VLOOKUP(D482,'2Рабочее время'!$A:$L,4,FALSE)*((IF(VLOOKUP(D482,'2Рабочее время'!$A$1:$C$50,2,FALSE)&gt;0,VLOOKUP(D482,'2Рабочее время'!$A$1:$C$50,2,FALSE),VLOOKUP(D482,'2Рабочее время'!$A$1:$C$50,3,FALSE)))),IF((AND(COUNTA(L482:N482)=1,M482&gt;0)),M482*((IF(VLOOKUP(D482,'2Рабочее время'!$A$1:$C$50,2,FALSE)&gt;0,VLOOKUP(D482,'2Рабочее время'!$A$1:$C$50,2,FALSE),VLOOKUP(D482,'2Рабочее время'!$A$1:$C$50,3,FALSE)))),IF((AND(COUNTA(L482:N482)=1,N482&gt;0)),N482*T482*IF(S482=0,0,IF(S482="Количество в месяц",1,IF(S482="Количество в неделю",4.285,IF(S482="Количество в день",IF(VLOOKUP(D482,'2Рабочее время'!$A$1:$C$50,2,FALSE)&gt;0,VLOOKUP(D482,'2Рабочее время'!$A$1:$C$50,2,FALSE),VLOOKUP(D482,'2Рабочее время'!$A$1:$C$50,3,FALSE)))))),0)))+IF((AND(COUNTA(O482:Q482)=1,O482&gt;0)),O482*60*VLOOKUP(D482,'2Рабочее время'!$A:$L,4,FALSE)*((IF(VLOOKUP(D482,'2Рабочее время'!$A$1:$C$50,2,FALSE)&gt;0,VLOOKUP(D482,'2Рабочее время'!$A$1:$C$50,2,FALSE),VLOOKUP(D482,'2Рабочее время'!$A$1:$C$50,3,FALSE)))),IF((AND(COUNTA(L482:N482)=1,M482&gt;0)),M482*((IF(VLOOKUP(D482,'2Рабочее время'!$A$1:$C$50,2,FALSE)&gt;0,VLOOKUP(D482,'2Рабочее время'!$A$1:$C$50,2,FALSE),VLOOKUP(D482,'2Рабочее время'!$A$1:$C$50,3,FALSE)))),IF((AND(COUNTA(O482:Q482)=1,P482&gt;0)),P482*((IF(VLOOKUP(D482,'2Рабочее время'!$A$1:$C$50,2,FALSE)&gt;0,VLOOKUP(D482,'2Рабочее время'!$A$1:$C$50,2,FALSE),VLOOKUP(D482,'2Рабочее время'!$A$1:$C$50,3,FALSE)))),IF((AND(COUNTA(O482:Q482)=1,Q482&gt;0)),Q482*T482*IF(S482=0,0,IF(S482="Количество в месяц",1,IF(S482="Количество в неделю",4.285,IF(S482="Количество в день",IF(VLOOKUP(D482,'2Рабочее время'!$A$1:$C$50,2,FALSE)&gt;0,VLOOKUP(D482,'2Рабочее время'!$A$1:$C$50,2,FALSE),VLOOKUP(D482,'2Рабочее время'!$A$1:$C$50,3,FALSE)))))),0))))))</f>
        <v>0</v>
      </c>
      <c r="S482" s="91"/>
      <c r="T482" s="91"/>
      <c r="U482" s="39">
        <v>1</v>
      </c>
      <c r="V482" s="17">
        <f t="shared" si="23"/>
        <v>0</v>
      </c>
      <c r="W482" s="17">
        <f t="shared" si="25"/>
        <v>0</v>
      </c>
    </row>
    <row r="483" spans="4:23" ht="18.75" x14ac:dyDescent="0.25">
      <c r="D483" s="27"/>
      <c r="E483" s="44"/>
      <c r="F483" s="87"/>
      <c r="G483" s="83"/>
      <c r="H483" s="27"/>
      <c r="I483" s="27"/>
      <c r="J483" s="27"/>
      <c r="K483" s="17">
        <f t="shared" si="24"/>
        <v>0</v>
      </c>
      <c r="L483" s="88"/>
      <c r="M483" s="72"/>
      <c r="N483" s="72"/>
      <c r="O483" s="90"/>
      <c r="P483" s="72"/>
      <c r="Q483" s="72"/>
      <c r="R483" s="81">
        <f>IF(OR(COUNTA(L483:N483)&gt;=2,COUNTA(O483:Q483)&gt;=2),"ошибка",(IF((AND(COUNTA(L483:N483)=1,L483&gt;0)),L483*60*VLOOKUP(D483,'2Рабочее время'!$A:$L,4,FALSE)*((IF(VLOOKUP(D483,'2Рабочее время'!$A$1:$C$50,2,FALSE)&gt;0,VLOOKUP(D483,'2Рабочее время'!$A$1:$C$50,2,FALSE),VLOOKUP(D483,'2Рабочее время'!$A$1:$C$50,3,FALSE)))),IF((AND(COUNTA(L483:N483)=1,M483&gt;0)),M483*((IF(VLOOKUP(D483,'2Рабочее время'!$A$1:$C$50,2,FALSE)&gt;0,VLOOKUP(D483,'2Рабочее время'!$A$1:$C$50,2,FALSE),VLOOKUP(D483,'2Рабочее время'!$A$1:$C$50,3,FALSE)))),IF((AND(COUNTA(L483:N483)=1,N483&gt;0)),N483*T483*IF(S483=0,0,IF(S483="Количество в месяц",1,IF(S483="Количество в неделю",4.285,IF(S483="Количество в день",IF(VLOOKUP(D483,'2Рабочее время'!$A$1:$C$50,2,FALSE)&gt;0,VLOOKUP(D483,'2Рабочее время'!$A$1:$C$50,2,FALSE),VLOOKUP(D483,'2Рабочее время'!$A$1:$C$50,3,FALSE)))))),0)))+IF((AND(COUNTA(O483:Q483)=1,O483&gt;0)),O483*60*VLOOKUP(D483,'2Рабочее время'!$A:$L,4,FALSE)*((IF(VLOOKUP(D483,'2Рабочее время'!$A$1:$C$50,2,FALSE)&gt;0,VLOOKUP(D483,'2Рабочее время'!$A$1:$C$50,2,FALSE),VLOOKUP(D483,'2Рабочее время'!$A$1:$C$50,3,FALSE)))),IF((AND(COUNTA(L483:N483)=1,M483&gt;0)),M483*((IF(VLOOKUP(D483,'2Рабочее время'!$A$1:$C$50,2,FALSE)&gt;0,VLOOKUP(D483,'2Рабочее время'!$A$1:$C$50,2,FALSE),VLOOKUP(D483,'2Рабочее время'!$A$1:$C$50,3,FALSE)))),IF((AND(COUNTA(O483:Q483)=1,P483&gt;0)),P483*((IF(VLOOKUP(D483,'2Рабочее время'!$A$1:$C$50,2,FALSE)&gt;0,VLOOKUP(D483,'2Рабочее время'!$A$1:$C$50,2,FALSE),VLOOKUP(D483,'2Рабочее время'!$A$1:$C$50,3,FALSE)))),IF((AND(COUNTA(O483:Q483)=1,Q483&gt;0)),Q483*T483*IF(S483=0,0,IF(S483="Количество в месяц",1,IF(S483="Количество в неделю",4.285,IF(S483="Количество в день",IF(VLOOKUP(D483,'2Рабочее время'!$A$1:$C$50,2,FALSE)&gt;0,VLOOKUP(D483,'2Рабочее время'!$A$1:$C$50,2,FALSE),VLOOKUP(D483,'2Рабочее время'!$A$1:$C$50,3,FALSE)))))),0))))))</f>
        <v>0</v>
      </c>
      <c r="S483" s="91"/>
      <c r="T483" s="91"/>
      <c r="U483" s="39">
        <v>1</v>
      </c>
      <c r="V483" s="17">
        <f t="shared" si="23"/>
        <v>0</v>
      </c>
      <c r="W483" s="17">
        <f t="shared" si="25"/>
        <v>0</v>
      </c>
    </row>
    <row r="484" spans="4:23" ht="18.75" x14ac:dyDescent="0.25">
      <c r="D484" s="27"/>
      <c r="E484" s="44"/>
      <c r="F484" s="87"/>
      <c r="G484" s="83"/>
      <c r="H484" s="27"/>
      <c r="I484" s="27"/>
      <c r="J484" s="27"/>
      <c r="K484" s="17">
        <f t="shared" si="24"/>
        <v>0</v>
      </c>
      <c r="L484" s="88"/>
      <c r="M484" s="72"/>
      <c r="N484" s="72"/>
      <c r="O484" s="90"/>
      <c r="P484" s="72"/>
      <c r="Q484" s="72"/>
      <c r="R484" s="81">
        <f>IF(OR(COUNTA(L484:N484)&gt;=2,COUNTA(O484:Q484)&gt;=2),"ошибка",(IF((AND(COUNTA(L484:N484)=1,L484&gt;0)),L484*60*VLOOKUP(D484,'2Рабочее время'!$A:$L,4,FALSE)*((IF(VLOOKUP(D484,'2Рабочее время'!$A$1:$C$50,2,FALSE)&gt;0,VLOOKUP(D484,'2Рабочее время'!$A$1:$C$50,2,FALSE),VLOOKUP(D484,'2Рабочее время'!$A$1:$C$50,3,FALSE)))),IF((AND(COUNTA(L484:N484)=1,M484&gt;0)),M484*((IF(VLOOKUP(D484,'2Рабочее время'!$A$1:$C$50,2,FALSE)&gt;0,VLOOKUP(D484,'2Рабочее время'!$A$1:$C$50,2,FALSE),VLOOKUP(D484,'2Рабочее время'!$A$1:$C$50,3,FALSE)))),IF((AND(COUNTA(L484:N484)=1,N484&gt;0)),N484*T484*IF(S484=0,0,IF(S484="Количество в месяц",1,IF(S484="Количество в неделю",4.285,IF(S484="Количество в день",IF(VLOOKUP(D484,'2Рабочее время'!$A$1:$C$50,2,FALSE)&gt;0,VLOOKUP(D484,'2Рабочее время'!$A$1:$C$50,2,FALSE),VLOOKUP(D484,'2Рабочее время'!$A$1:$C$50,3,FALSE)))))),0)))+IF((AND(COUNTA(O484:Q484)=1,O484&gt;0)),O484*60*VLOOKUP(D484,'2Рабочее время'!$A:$L,4,FALSE)*((IF(VLOOKUP(D484,'2Рабочее время'!$A$1:$C$50,2,FALSE)&gt;0,VLOOKUP(D484,'2Рабочее время'!$A$1:$C$50,2,FALSE),VLOOKUP(D484,'2Рабочее время'!$A$1:$C$50,3,FALSE)))),IF((AND(COUNTA(L484:N484)=1,M484&gt;0)),M484*((IF(VLOOKUP(D484,'2Рабочее время'!$A$1:$C$50,2,FALSE)&gt;0,VLOOKUP(D484,'2Рабочее время'!$A$1:$C$50,2,FALSE),VLOOKUP(D484,'2Рабочее время'!$A$1:$C$50,3,FALSE)))),IF((AND(COUNTA(O484:Q484)=1,P484&gt;0)),P484*((IF(VLOOKUP(D484,'2Рабочее время'!$A$1:$C$50,2,FALSE)&gt;0,VLOOKUP(D484,'2Рабочее время'!$A$1:$C$50,2,FALSE),VLOOKUP(D484,'2Рабочее время'!$A$1:$C$50,3,FALSE)))),IF((AND(COUNTA(O484:Q484)=1,Q484&gt;0)),Q484*T484*IF(S484=0,0,IF(S484="Количество в месяц",1,IF(S484="Количество в неделю",4.285,IF(S484="Количество в день",IF(VLOOKUP(D484,'2Рабочее время'!$A$1:$C$50,2,FALSE)&gt;0,VLOOKUP(D484,'2Рабочее время'!$A$1:$C$50,2,FALSE),VLOOKUP(D484,'2Рабочее время'!$A$1:$C$50,3,FALSE)))))),0))))))</f>
        <v>0</v>
      </c>
      <c r="S484" s="91"/>
      <c r="T484" s="91"/>
      <c r="U484" s="39">
        <v>1</v>
      </c>
      <c r="V484" s="17">
        <f t="shared" si="23"/>
        <v>0</v>
      </c>
      <c r="W484" s="17">
        <f t="shared" si="25"/>
        <v>0</v>
      </c>
    </row>
    <row r="485" spans="4:23" ht="18.75" x14ac:dyDescent="0.25">
      <c r="D485" s="27"/>
      <c r="E485" s="44"/>
      <c r="F485" s="87"/>
      <c r="G485" s="83"/>
      <c r="H485" s="27"/>
      <c r="I485" s="27"/>
      <c r="J485" s="27"/>
      <c r="K485" s="17">
        <f t="shared" si="24"/>
        <v>0</v>
      </c>
      <c r="L485" s="88"/>
      <c r="M485" s="72"/>
      <c r="N485" s="72"/>
      <c r="O485" s="90"/>
      <c r="P485" s="72"/>
      <c r="Q485" s="72"/>
      <c r="R485" s="81">
        <f>IF(OR(COUNTA(L485:N485)&gt;=2,COUNTA(O485:Q485)&gt;=2),"ошибка",(IF((AND(COUNTA(L485:N485)=1,L485&gt;0)),L485*60*VLOOKUP(D485,'2Рабочее время'!$A:$L,4,FALSE)*((IF(VLOOKUP(D485,'2Рабочее время'!$A$1:$C$50,2,FALSE)&gt;0,VLOOKUP(D485,'2Рабочее время'!$A$1:$C$50,2,FALSE),VLOOKUP(D485,'2Рабочее время'!$A$1:$C$50,3,FALSE)))),IF((AND(COUNTA(L485:N485)=1,M485&gt;0)),M485*((IF(VLOOKUP(D485,'2Рабочее время'!$A$1:$C$50,2,FALSE)&gt;0,VLOOKUP(D485,'2Рабочее время'!$A$1:$C$50,2,FALSE),VLOOKUP(D485,'2Рабочее время'!$A$1:$C$50,3,FALSE)))),IF((AND(COUNTA(L485:N485)=1,N485&gt;0)),N485*T485*IF(S485=0,0,IF(S485="Количество в месяц",1,IF(S485="Количество в неделю",4.285,IF(S485="Количество в день",IF(VLOOKUP(D485,'2Рабочее время'!$A$1:$C$50,2,FALSE)&gt;0,VLOOKUP(D485,'2Рабочее время'!$A$1:$C$50,2,FALSE),VLOOKUP(D485,'2Рабочее время'!$A$1:$C$50,3,FALSE)))))),0)))+IF((AND(COUNTA(O485:Q485)=1,O485&gt;0)),O485*60*VLOOKUP(D485,'2Рабочее время'!$A:$L,4,FALSE)*((IF(VLOOKUP(D485,'2Рабочее время'!$A$1:$C$50,2,FALSE)&gt;0,VLOOKUP(D485,'2Рабочее время'!$A$1:$C$50,2,FALSE),VLOOKUP(D485,'2Рабочее время'!$A$1:$C$50,3,FALSE)))),IF((AND(COUNTA(L485:N485)=1,M485&gt;0)),M485*((IF(VLOOKUP(D485,'2Рабочее время'!$A$1:$C$50,2,FALSE)&gt;0,VLOOKUP(D485,'2Рабочее время'!$A$1:$C$50,2,FALSE),VLOOKUP(D485,'2Рабочее время'!$A$1:$C$50,3,FALSE)))),IF((AND(COUNTA(O485:Q485)=1,P485&gt;0)),P485*((IF(VLOOKUP(D485,'2Рабочее время'!$A$1:$C$50,2,FALSE)&gt;0,VLOOKUP(D485,'2Рабочее время'!$A$1:$C$50,2,FALSE),VLOOKUP(D485,'2Рабочее время'!$A$1:$C$50,3,FALSE)))),IF((AND(COUNTA(O485:Q485)=1,Q485&gt;0)),Q485*T485*IF(S485=0,0,IF(S485="Количество в месяц",1,IF(S485="Количество в неделю",4.285,IF(S485="Количество в день",IF(VLOOKUP(D485,'2Рабочее время'!$A$1:$C$50,2,FALSE)&gt;0,VLOOKUP(D485,'2Рабочее время'!$A$1:$C$50,2,FALSE),VLOOKUP(D485,'2Рабочее время'!$A$1:$C$50,3,FALSE)))))),0))))))</f>
        <v>0</v>
      </c>
      <c r="S485" s="91"/>
      <c r="T485" s="91"/>
      <c r="U485" s="39">
        <v>1</v>
      </c>
      <c r="V485" s="17">
        <f t="shared" si="23"/>
        <v>0</v>
      </c>
      <c r="W485" s="17">
        <f t="shared" si="25"/>
        <v>0</v>
      </c>
    </row>
    <row r="486" spans="4:23" ht="18.75" x14ac:dyDescent="0.25">
      <c r="D486" s="27"/>
      <c r="E486" s="44"/>
      <c r="F486" s="87"/>
      <c r="G486" s="83"/>
      <c r="H486" s="27"/>
      <c r="I486" s="27"/>
      <c r="J486" s="27"/>
      <c r="K486" s="17">
        <f t="shared" si="24"/>
        <v>0</v>
      </c>
      <c r="L486" s="88"/>
      <c r="M486" s="72"/>
      <c r="N486" s="72"/>
      <c r="O486" s="90"/>
      <c r="P486" s="72"/>
      <c r="Q486" s="72"/>
      <c r="R486" s="81">
        <f>IF(OR(COUNTA(L486:N486)&gt;=2,COUNTA(O486:Q486)&gt;=2),"ошибка",(IF((AND(COUNTA(L486:N486)=1,L486&gt;0)),L486*60*VLOOKUP(D486,'2Рабочее время'!$A:$L,4,FALSE)*((IF(VLOOKUP(D486,'2Рабочее время'!$A$1:$C$50,2,FALSE)&gt;0,VLOOKUP(D486,'2Рабочее время'!$A$1:$C$50,2,FALSE),VLOOKUP(D486,'2Рабочее время'!$A$1:$C$50,3,FALSE)))),IF((AND(COUNTA(L486:N486)=1,M486&gt;0)),M486*((IF(VLOOKUP(D486,'2Рабочее время'!$A$1:$C$50,2,FALSE)&gt;0,VLOOKUP(D486,'2Рабочее время'!$A$1:$C$50,2,FALSE),VLOOKUP(D486,'2Рабочее время'!$A$1:$C$50,3,FALSE)))),IF((AND(COUNTA(L486:N486)=1,N486&gt;0)),N486*T486*IF(S486=0,0,IF(S486="Количество в месяц",1,IF(S486="Количество в неделю",4.285,IF(S486="Количество в день",IF(VLOOKUP(D486,'2Рабочее время'!$A$1:$C$50,2,FALSE)&gt;0,VLOOKUP(D486,'2Рабочее время'!$A$1:$C$50,2,FALSE),VLOOKUP(D486,'2Рабочее время'!$A$1:$C$50,3,FALSE)))))),0)))+IF((AND(COUNTA(O486:Q486)=1,O486&gt;0)),O486*60*VLOOKUP(D486,'2Рабочее время'!$A:$L,4,FALSE)*((IF(VLOOKUP(D486,'2Рабочее время'!$A$1:$C$50,2,FALSE)&gt;0,VLOOKUP(D486,'2Рабочее время'!$A$1:$C$50,2,FALSE),VLOOKUP(D486,'2Рабочее время'!$A$1:$C$50,3,FALSE)))),IF((AND(COUNTA(L486:N486)=1,M486&gt;0)),M486*((IF(VLOOKUP(D486,'2Рабочее время'!$A$1:$C$50,2,FALSE)&gt;0,VLOOKUP(D486,'2Рабочее время'!$A$1:$C$50,2,FALSE),VLOOKUP(D486,'2Рабочее время'!$A$1:$C$50,3,FALSE)))),IF((AND(COUNTA(O486:Q486)=1,P486&gt;0)),P486*((IF(VLOOKUP(D486,'2Рабочее время'!$A$1:$C$50,2,FALSE)&gt;0,VLOOKUP(D486,'2Рабочее время'!$A$1:$C$50,2,FALSE),VLOOKUP(D486,'2Рабочее время'!$A$1:$C$50,3,FALSE)))),IF((AND(COUNTA(O486:Q486)=1,Q486&gt;0)),Q486*T486*IF(S486=0,0,IF(S486="Количество в месяц",1,IF(S486="Количество в неделю",4.285,IF(S486="Количество в день",IF(VLOOKUP(D486,'2Рабочее время'!$A$1:$C$50,2,FALSE)&gt;0,VLOOKUP(D486,'2Рабочее время'!$A$1:$C$50,2,FALSE),VLOOKUP(D486,'2Рабочее время'!$A$1:$C$50,3,FALSE)))))),0))))))</f>
        <v>0</v>
      </c>
      <c r="S486" s="91"/>
      <c r="T486" s="91"/>
      <c r="U486" s="39">
        <v>1</v>
      </c>
      <c r="V486" s="17">
        <f t="shared" si="23"/>
        <v>0</v>
      </c>
      <c r="W486" s="17">
        <f t="shared" si="25"/>
        <v>0</v>
      </c>
    </row>
    <row r="487" spans="4:23" ht="18.75" x14ac:dyDescent="0.25">
      <c r="D487" s="27"/>
      <c r="E487" s="44"/>
      <c r="F487" s="87"/>
      <c r="G487" s="83"/>
      <c r="H487" s="27"/>
      <c r="I487" s="27"/>
      <c r="J487" s="27"/>
      <c r="K487" s="17">
        <f t="shared" si="24"/>
        <v>0</v>
      </c>
      <c r="L487" s="88"/>
      <c r="M487" s="72"/>
      <c r="N487" s="72"/>
      <c r="O487" s="90"/>
      <c r="P487" s="72"/>
      <c r="Q487" s="72"/>
      <c r="R487" s="81">
        <f>IF(OR(COUNTA(L487:N487)&gt;=2,COUNTA(O487:Q487)&gt;=2),"ошибка",(IF((AND(COUNTA(L487:N487)=1,L487&gt;0)),L487*60*VLOOKUP(D487,'2Рабочее время'!$A:$L,4,FALSE)*((IF(VLOOKUP(D487,'2Рабочее время'!$A$1:$C$50,2,FALSE)&gt;0,VLOOKUP(D487,'2Рабочее время'!$A$1:$C$50,2,FALSE),VLOOKUP(D487,'2Рабочее время'!$A$1:$C$50,3,FALSE)))),IF((AND(COUNTA(L487:N487)=1,M487&gt;0)),M487*((IF(VLOOKUP(D487,'2Рабочее время'!$A$1:$C$50,2,FALSE)&gt;0,VLOOKUP(D487,'2Рабочее время'!$A$1:$C$50,2,FALSE),VLOOKUP(D487,'2Рабочее время'!$A$1:$C$50,3,FALSE)))),IF((AND(COUNTA(L487:N487)=1,N487&gt;0)),N487*T487*IF(S487=0,0,IF(S487="Количество в месяц",1,IF(S487="Количество в неделю",4.285,IF(S487="Количество в день",IF(VLOOKUP(D487,'2Рабочее время'!$A$1:$C$50,2,FALSE)&gt;0,VLOOKUP(D487,'2Рабочее время'!$A$1:$C$50,2,FALSE),VLOOKUP(D487,'2Рабочее время'!$A$1:$C$50,3,FALSE)))))),0)))+IF((AND(COUNTA(O487:Q487)=1,O487&gt;0)),O487*60*VLOOKUP(D487,'2Рабочее время'!$A:$L,4,FALSE)*((IF(VLOOKUP(D487,'2Рабочее время'!$A$1:$C$50,2,FALSE)&gt;0,VLOOKUP(D487,'2Рабочее время'!$A$1:$C$50,2,FALSE),VLOOKUP(D487,'2Рабочее время'!$A$1:$C$50,3,FALSE)))),IF((AND(COUNTA(L487:N487)=1,M487&gt;0)),M487*((IF(VLOOKUP(D487,'2Рабочее время'!$A$1:$C$50,2,FALSE)&gt;0,VLOOKUP(D487,'2Рабочее время'!$A$1:$C$50,2,FALSE),VLOOKUP(D487,'2Рабочее время'!$A$1:$C$50,3,FALSE)))),IF((AND(COUNTA(O487:Q487)=1,P487&gt;0)),P487*((IF(VLOOKUP(D487,'2Рабочее время'!$A$1:$C$50,2,FALSE)&gt;0,VLOOKUP(D487,'2Рабочее время'!$A$1:$C$50,2,FALSE),VLOOKUP(D487,'2Рабочее время'!$A$1:$C$50,3,FALSE)))),IF((AND(COUNTA(O487:Q487)=1,Q487&gt;0)),Q487*T487*IF(S487=0,0,IF(S487="Количество в месяц",1,IF(S487="Количество в неделю",4.285,IF(S487="Количество в день",IF(VLOOKUP(D487,'2Рабочее время'!$A$1:$C$50,2,FALSE)&gt;0,VLOOKUP(D487,'2Рабочее время'!$A$1:$C$50,2,FALSE),VLOOKUP(D487,'2Рабочее время'!$A$1:$C$50,3,FALSE)))))),0))))))</f>
        <v>0</v>
      </c>
      <c r="S487" s="91"/>
      <c r="T487" s="91"/>
      <c r="U487" s="39">
        <v>1</v>
      </c>
      <c r="V487" s="17">
        <f t="shared" si="23"/>
        <v>0</v>
      </c>
      <c r="W487" s="17">
        <f t="shared" si="25"/>
        <v>0</v>
      </c>
    </row>
    <row r="488" spans="4:23" ht="18.75" x14ac:dyDescent="0.25">
      <c r="D488" s="27"/>
      <c r="E488" s="44"/>
      <c r="F488" s="87"/>
      <c r="G488" s="83"/>
      <c r="H488" s="27"/>
      <c r="I488" s="27"/>
      <c r="J488" s="27"/>
      <c r="K488" s="17">
        <f t="shared" si="24"/>
        <v>0</v>
      </c>
      <c r="L488" s="88"/>
      <c r="M488" s="72"/>
      <c r="N488" s="72"/>
      <c r="O488" s="90"/>
      <c r="P488" s="72"/>
      <c r="Q488" s="72"/>
      <c r="R488" s="81">
        <f>IF(OR(COUNTA(L488:N488)&gt;=2,COUNTA(O488:Q488)&gt;=2),"ошибка",(IF((AND(COUNTA(L488:N488)=1,L488&gt;0)),L488*60*VLOOKUP(D488,'2Рабочее время'!$A:$L,4,FALSE)*((IF(VLOOKUP(D488,'2Рабочее время'!$A$1:$C$50,2,FALSE)&gt;0,VLOOKUP(D488,'2Рабочее время'!$A$1:$C$50,2,FALSE),VLOOKUP(D488,'2Рабочее время'!$A$1:$C$50,3,FALSE)))),IF((AND(COUNTA(L488:N488)=1,M488&gt;0)),M488*((IF(VLOOKUP(D488,'2Рабочее время'!$A$1:$C$50,2,FALSE)&gt;0,VLOOKUP(D488,'2Рабочее время'!$A$1:$C$50,2,FALSE),VLOOKUP(D488,'2Рабочее время'!$A$1:$C$50,3,FALSE)))),IF((AND(COUNTA(L488:N488)=1,N488&gt;0)),N488*T488*IF(S488=0,0,IF(S488="Количество в месяц",1,IF(S488="Количество в неделю",4.285,IF(S488="Количество в день",IF(VLOOKUP(D488,'2Рабочее время'!$A$1:$C$50,2,FALSE)&gt;0,VLOOKUP(D488,'2Рабочее время'!$A$1:$C$50,2,FALSE),VLOOKUP(D488,'2Рабочее время'!$A$1:$C$50,3,FALSE)))))),0)))+IF((AND(COUNTA(O488:Q488)=1,O488&gt;0)),O488*60*VLOOKUP(D488,'2Рабочее время'!$A:$L,4,FALSE)*((IF(VLOOKUP(D488,'2Рабочее время'!$A$1:$C$50,2,FALSE)&gt;0,VLOOKUP(D488,'2Рабочее время'!$A$1:$C$50,2,FALSE),VLOOKUP(D488,'2Рабочее время'!$A$1:$C$50,3,FALSE)))),IF((AND(COUNTA(L488:N488)=1,M488&gt;0)),M488*((IF(VLOOKUP(D488,'2Рабочее время'!$A$1:$C$50,2,FALSE)&gt;0,VLOOKUP(D488,'2Рабочее время'!$A$1:$C$50,2,FALSE),VLOOKUP(D488,'2Рабочее время'!$A$1:$C$50,3,FALSE)))),IF((AND(COUNTA(O488:Q488)=1,P488&gt;0)),P488*((IF(VLOOKUP(D488,'2Рабочее время'!$A$1:$C$50,2,FALSE)&gt;0,VLOOKUP(D488,'2Рабочее время'!$A$1:$C$50,2,FALSE),VLOOKUP(D488,'2Рабочее время'!$A$1:$C$50,3,FALSE)))),IF((AND(COUNTA(O488:Q488)=1,Q488&gt;0)),Q488*T488*IF(S488=0,0,IF(S488="Количество в месяц",1,IF(S488="Количество в неделю",4.285,IF(S488="Количество в день",IF(VLOOKUP(D488,'2Рабочее время'!$A$1:$C$50,2,FALSE)&gt;0,VLOOKUP(D488,'2Рабочее время'!$A$1:$C$50,2,FALSE),VLOOKUP(D488,'2Рабочее время'!$A$1:$C$50,3,FALSE)))))),0))))))</f>
        <v>0</v>
      </c>
      <c r="S488" s="91"/>
      <c r="T488" s="91"/>
      <c r="U488" s="39">
        <v>1</v>
      </c>
      <c r="V488" s="17">
        <f t="shared" si="23"/>
        <v>0</v>
      </c>
      <c r="W488" s="17">
        <f t="shared" si="25"/>
        <v>0</v>
      </c>
    </row>
    <row r="489" spans="4:23" ht="18.75" x14ac:dyDescent="0.25">
      <c r="D489" s="27"/>
      <c r="E489" s="44"/>
      <c r="F489" s="87"/>
      <c r="G489" s="83"/>
      <c r="H489" s="27"/>
      <c r="I489" s="27"/>
      <c r="J489" s="27"/>
      <c r="K489" s="17">
        <f t="shared" si="24"/>
        <v>0</v>
      </c>
      <c r="L489" s="88"/>
      <c r="M489" s="72"/>
      <c r="N489" s="72"/>
      <c r="O489" s="90"/>
      <c r="P489" s="72"/>
      <c r="Q489" s="72"/>
      <c r="R489" s="81">
        <f>IF(OR(COUNTA(L489:N489)&gt;=2,COUNTA(O489:Q489)&gt;=2),"ошибка",(IF((AND(COUNTA(L489:N489)=1,L489&gt;0)),L489*60*VLOOKUP(D489,'2Рабочее время'!$A:$L,4,FALSE)*((IF(VLOOKUP(D489,'2Рабочее время'!$A$1:$C$50,2,FALSE)&gt;0,VLOOKUP(D489,'2Рабочее время'!$A$1:$C$50,2,FALSE),VLOOKUP(D489,'2Рабочее время'!$A$1:$C$50,3,FALSE)))),IF((AND(COUNTA(L489:N489)=1,M489&gt;0)),M489*((IF(VLOOKUP(D489,'2Рабочее время'!$A$1:$C$50,2,FALSE)&gt;0,VLOOKUP(D489,'2Рабочее время'!$A$1:$C$50,2,FALSE),VLOOKUP(D489,'2Рабочее время'!$A$1:$C$50,3,FALSE)))),IF((AND(COUNTA(L489:N489)=1,N489&gt;0)),N489*T489*IF(S489=0,0,IF(S489="Количество в месяц",1,IF(S489="Количество в неделю",4.285,IF(S489="Количество в день",IF(VLOOKUP(D489,'2Рабочее время'!$A$1:$C$50,2,FALSE)&gt;0,VLOOKUP(D489,'2Рабочее время'!$A$1:$C$50,2,FALSE),VLOOKUP(D489,'2Рабочее время'!$A$1:$C$50,3,FALSE)))))),0)))+IF((AND(COUNTA(O489:Q489)=1,O489&gt;0)),O489*60*VLOOKUP(D489,'2Рабочее время'!$A:$L,4,FALSE)*((IF(VLOOKUP(D489,'2Рабочее время'!$A$1:$C$50,2,FALSE)&gt;0,VLOOKUP(D489,'2Рабочее время'!$A$1:$C$50,2,FALSE),VLOOKUP(D489,'2Рабочее время'!$A$1:$C$50,3,FALSE)))),IF((AND(COUNTA(L489:N489)=1,M489&gt;0)),M489*((IF(VLOOKUP(D489,'2Рабочее время'!$A$1:$C$50,2,FALSE)&gt;0,VLOOKUP(D489,'2Рабочее время'!$A$1:$C$50,2,FALSE),VLOOKUP(D489,'2Рабочее время'!$A$1:$C$50,3,FALSE)))),IF((AND(COUNTA(O489:Q489)=1,P489&gt;0)),P489*((IF(VLOOKUP(D489,'2Рабочее время'!$A$1:$C$50,2,FALSE)&gt;0,VLOOKUP(D489,'2Рабочее время'!$A$1:$C$50,2,FALSE),VLOOKUP(D489,'2Рабочее время'!$A$1:$C$50,3,FALSE)))),IF((AND(COUNTA(O489:Q489)=1,Q489&gt;0)),Q489*T489*IF(S489=0,0,IF(S489="Количество в месяц",1,IF(S489="Количество в неделю",4.285,IF(S489="Количество в день",IF(VLOOKUP(D489,'2Рабочее время'!$A$1:$C$50,2,FALSE)&gt;0,VLOOKUP(D489,'2Рабочее время'!$A$1:$C$50,2,FALSE),VLOOKUP(D489,'2Рабочее время'!$A$1:$C$50,3,FALSE)))))),0))))))</f>
        <v>0</v>
      </c>
      <c r="S489" s="91"/>
      <c r="T489" s="91"/>
      <c r="U489" s="39">
        <v>1</v>
      </c>
      <c r="V489" s="17">
        <f t="shared" si="23"/>
        <v>0</v>
      </c>
      <c r="W489" s="17">
        <f t="shared" si="25"/>
        <v>0</v>
      </c>
    </row>
    <row r="490" spans="4:23" ht="18.75" x14ac:dyDescent="0.25">
      <c r="D490" s="27"/>
      <c r="E490" s="44"/>
      <c r="F490" s="87"/>
      <c r="G490" s="83"/>
      <c r="H490" s="27"/>
      <c r="I490" s="27"/>
      <c r="J490" s="27"/>
      <c r="K490" s="17">
        <f t="shared" si="24"/>
        <v>0</v>
      </c>
      <c r="L490" s="88"/>
      <c r="M490" s="72"/>
      <c r="N490" s="72"/>
      <c r="O490" s="90"/>
      <c r="P490" s="72"/>
      <c r="Q490" s="72"/>
      <c r="R490" s="81">
        <f>IF(OR(COUNTA(L490:N490)&gt;=2,COUNTA(O490:Q490)&gt;=2),"ошибка",(IF((AND(COUNTA(L490:N490)=1,L490&gt;0)),L490*60*VLOOKUP(D490,'2Рабочее время'!$A:$L,4,FALSE)*((IF(VLOOKUP(D490,'2Рабочее время'!$A$1:$C$50,2,FALSE)&gt;0,VLOOKUP(D490,'2Рабочее время'!$A$1:$C$50,2,FALSE),VLOOKUP(D490,'2Рабочее время'!$A$1:$C$50,3,FALSE)))),IF((AND(COUNTA(L490:N490)=1,M490&gt;0)),M490*((IF(VLOOKUP(D490,'2Рабочее время'!$A$1:$C$50,2,FALSE)&gt;0,VLOOKUP(D490,'2Рабочее время'!$A$1:$C$50,2,FALSE),VLOOKUP(D490,'2Рабочее время'!$A$1:$C$50,3,FALSE)))),IF((AND(COUNTA(L490:N490)=1,N490&gt;0)),N490*T490*IF(S490=0,0,IF(S490="Количество в месяц",1,IF(S490="Количество в неделю",4.285,IF(S490="Количество в день",IF(VLOOKUP(D490,'2Рабочее время'!$A$1:$C$50,2,FALSE)&gt;0,VLOOKUP(D490,'2Рабочее время'!$A$1:$C$50,2,FALSE),VLOOKUP(D490,'2Рабочее время'!$A$1:$C$50,3,FALSE)))))),0)))+IF((AND(COUNTA(O490:Q490)=1,O490&gt;0)),O490*60*VLOOKUP(D490,'2Рабочее время'!$A:$L,4,FALSE)*((IF(VLOOKUP(D490,'2Рабочее время'!$A$1:$C$50,2,FALSE)&gt;0,VLOOKUP(D490,'2Рабочее время'!$A$1:$C$50,2,FALSE),VLOOKUP(D490,'2Рабочее время'!$A$1:$C$50,3,FALSE)))),IF((AND(COUNTA(L490:N490)=1,M490&gt;0)),M490*((IF(VLOOKUP(D490,'2Рабочее время'!$A$1:$C$50,2,FALSE)&gt;0,VLOOKUP(D490,'2Рабочее время'!$A$1:$C$50,2,FALSE),VLOOKUP(D490,'2Рабочее время'!$A$1:$C$50,3,FALSE)))),IF((AND(COUNTA(O490:Q490)=1,P490&gt;0)),P490*((IF(VLOOKUP(D490,'2Рабочее время'!$A$1:$C$50,2,FALSE)&gt;0,VLOOKUP(D490,'2Рабочее время'!$A$1:$C$50,2,FALSE),VLOOKUP(D490,'2Рабочее время'!$A$1:$C$50,3,FALSE)))),IF((AND(COUNTA(O490:Q490)=1,Q490&gt;0)),Q490*T490*IF(S490=0,0,IF(S490="Количество в месяц",1,IF(S490="Количество в неделю",4.285,IF(S490="Количество в день",IF(VLOOKUP(D490,'2Рабочее время'!$A$1:$C$50,2,FALSE)&gt;0,VLOOKUP(D490,'2Рабочее время'!$A$1:$C$50,2,FALSE),VLOOKUP(D490,'2Рабочее время'!$A$1:$C$50,3,FALSE)))))),0))))))</f>
        <v>0</v>
      </c>
      <c r="S490" s="91"/>
      <c r="T490" s="91"/>
      <c r="U490" s="39">
        <v>1</v>
      </c>
      <c r="V490" s="17">
        <f t="shared" si="23"/>
        <v>0</v>
      </c>
      <c r="W490" s="17">
        <f t="shared" si="25"/>
        <v>0</v>
      </c>
    </row>
    <row r="491" spans="4:23" ht="18.75" x14ac:dyDescent="0.25">
      <c r="D491" s="27"/>
      <c r="E491" s="44"/>
      <c r="F491" s="87"/>
      <c r="G491" s="83"/>
      <c r="H491" s="27"/>
      <c r="I491" s="27"/>
      <c r="J491" s="27"/>
      <c r="K491" s="17">
        <f t="shared" si="24"/>
        <v>0</v>
      </c>
      <c r="L491" s="88"/>
      <c r="M491" s="72"/>
      <c r="N491" s="72"/>
      <c r="O491" s="90"/>
      <c r="P491" s="72"/>
      <c r="Q491" s="72"/>
      <c r="R491" s="81">
        <f>IF(OR(COUNTA(L491:N491)&gt;=2,COUNTA(O491:Q491)&gt;=2),"ошибка",(IF((AND(COUNTA(L491:N491)=1,L491&gt;0)),L491*60*VLOOKUP(D491,'2Рабочее время'!$A:$L,4,FALSE)*((IF(VLOOKUP(D491,'2Рабочее время'!$A$1:$C$50,2,FALSE)&gt;0,VLOOKUP(D491,'2Рабочее время'!$A$1:$C$50,2,FALSE),VLOOKUP(D491,'2Рабочее время'!$A$1:$C$50,3,FALSE)))),IF((AND(COUNTA(L491:N491)=1,M491&gt;0)),M491*((IF(VLOOKUP(D491,'2Рабочее время'!$A$1:$C$50,2,FALSE)&gt;0,VLOOKUP(D491,'2Рабочее время'!$A$1:$C$50,2,FALSE),VLOOKUP(D491,'2Рабочее время'!$A$1:$C$50,3,FALSE)))),IF((AND(COUNTA(L491:N491)=1,N491&gt;0)),N491*T491*IF(S491=0,0,IF(S491="Количество в месяц",1,IF(S491="Количество в неделю",4.285,IF(S491="Количество в день",IF(VLOOKUP(D491,'2Рабочее время'!$A$1:$C$50,2,FALSE)&gt;0,VLOOKUP(D491,'2Рабочее время'!$A$1:$C$50,2,FALSE),VLOOKUP(D491,'2Рабочее время'!$A$1:$C$50,3,FALSE)))))),0)))+IF((AND(COUNTA(O491:Q491)=1,O491&gt;0)),O491*60*VLOOKUP(D491,'2Рабочее время'!$A:$L,4,FALSE)*((IF(VLOOKUP(D491,'2Рабочее время'!$A$1:$C$50,2,FALSE)&gt;0,VLOOKUP(D491,'2Рабочее время'!$A$1:$C$50,2,FALSE),VLOOKUP(D491,'2Рабочее время'!$A$1:$C$50,3,FALSE)))),IF((AND(COUNTA(L491:N491)=1,M491&gt;0)),M491*((IF(VLOOKUP(D491,'2Рабочее время'!$A$1:$C$50,2,FALSE)&gt;0,VLOOKUP(D491,'2Рабочее время'!$A$1:$C$50,2,FALSE),VLOOKUP(D491,'2Рабочее время'!$A$1:$C$50,3,FALSE)))),IF((AND(COUNTA(O491:Q491)=1,P491&gt;0)),P491*((IF(VLOOKUP(D491,'2Рабочее время'!$A$1:$C$50,2,FALSE)&gt;0,VLOOKUP(D491,'2Рабочее время'!$A$1:$C$50,2,FALSE),VLOOKUP(D491,'2Рабочее время'!$A$1:$C$50,3,FALSE)))),IF((AND(COUNTA(O491:Q491)=1,Q491&gt;0)),Q491*T491*IF(S491=0,0,IF(S491="Количество в месяц",1,IF(S491="Количество в неделю",4.285,IF(S491="Количество в день",IF(VLOOKUP(D491,'2Рабочее время'!$A$1:$C$50,2,FALSE)&gt;0,VLOOKUP(D491,'2Рабочее время'!$A$1:$C$50,2,FALSE),VLOOKUP(D491,'2Рабочее время'!$A$1:$C$50,3,FALSE)))))),0))))))</f>
        <v>0</v>
      </c>
      <c r="S491" s="91"/>
      <c r="T491" s="91"/>
      <c r="U491" s="39">
        <v>1</v>
      </c>
      <c r="V491" s="17">
        <f t="shared" si="23"/>
        <v>0</v>
      </c>
      <c r="W491" s="17">
        <f t="shared" si="25"/>
        <v>0</v>
      </c>
    </row>
    <row r="492" spans="4:23" ht="18.75" x14ac:dyDescent="0.25">
      <c r="D492" s="27"/>
      <c r="E492" s="44"/>
      <c r="F492" s="87"/>
      <c r="G492" s="83"/>
      <c r="H492" s="27"/>
      <c r="I492" s="27"/>
      <c r="J492" s="27"/>
      <c r="K492" s="17">
        <f t="shared" si="24"/>
        <v>0</v>
      </c>
      <c r="L492" s="88"/>
      <c r="M492" s="72"/>
      <c r="N492" s="72"/>
      <c r="O492" s="90"/>
      <c r="P492" s="72"/>
      <c r="Q492" s="72"/>
      <c r="R492" s="81">
        <f>IF(OR(COUNTA(L492:N492)&gt;=2,COUNTA(O492:Q492)&gt;=2),"ошибка",(IF((AND(COUNTA(L492:N492)=1,L492&gt;0)),L492*60*VLOOKUP(D492,'2Рабочее время'!$A:$L,4,FALSE)*((IF(VLOOKUP(D492,'2Рабочее время'!$A$1:$C$50,2,FALSE)&gt;0,VLOOKUP(D492,'2Рабочее время'!$A$1:$C$50,2,FALSE),VLOOKUP(D492,'2Рабочее время'!$A$1:$C$50,3,FALSE)))),IF((AND(COUNTA(L492:N492)=1,M492&gt;0)),M492*((IF(VLOOKUP(D492,'2Рабочее время'!$A$1:$C$50,2,FALSE)&gt;0,VLOOKUP(D492,'2Рабочее время'!$A$1:$C$50,2,FALSE),VLOOKUP(D492,'2Рабочее время'!$A$1:$C$50,3,FALSE)))),IF((AND(COUNTA(L492:N492)=1,N492&gt;0)),N492*T492*IF(S492=0,0,IF(S492="Количество в месяц",1,IF(S492="Количество в неделю",4.285,IF(S492="Количество в день",IF(VLOOKUP(D492,'2Рабочее время'!$A$1:$C$50,2,FALSE)&gt;0,VLOOKUP(D492,'2Рабочее время'!$A$1:$C$50,2,FALSE),VLOOKUP(D492,'2Рабочее время'!$A$1:$C$50,3,FALSE)))))),0)))+IF((AND(COUNTA(O492:Q492)=1,O492&gt;0)),O492*60*VLOOKUP(D492,'2Рабочее время'!$A:$L,4,FALSE)*((IF(VLOOKUP(D492,'2Рабочее время'!$A$1:$C$50,2,FALSE)&gt;0,VLOOKUP(D492,'2Рабочее время'!$A$1:$C$50,2,FALSE),VLOOKUP(D492,'2Рабочее время'!$A$1:$C$50,3,FALSE)))),IF((AND(COUNTA(L492:N492)=1,M492&gt;0)),M492*((IF(VLOOKUP(D492,'2Рабочее время'!$A$1:$C$50,2,FALSE)&gt;0,VLOOKUP(D492,'2Рабочее время'!$A$1:$C$50,2,FALSE),VLOOKUP(D492,'2Рабочее время'!$A$1:$C$50,3,FALSE)))),IF((AND(COUNTA(O492:Q492)=1,P492&gt;0)),P492*((IF(VLOOKUP(D492,'2Рабочее время'!$A$1:$C$50,2,FALSE)&gt;0,VLOOKUP(D492,'2Рабочее время'!$A$1:$C$50,2,FALSE),VLOOKUP(D492,'2Рабочее время'!$A$1:$C$50,3,FALSE)))),IF((AND(COUNTA(O492:Q492)=1,Q492&gt;0)),Q492*T492*IF(S492=0,0,IF(S492="Количество в месяц",1,IF(S492="Количество в неделю",4.285,IF(S492="Количество в день",IF(VLOOKUP(D492,'2Рабочее время'!$A$1:$C$50,2,FALSE)&gt;0,VLOOKUP(D492,'2Рабочее время'!$A$1:$C$50,2,FALSE),VLOOKUP(D492,'2Рабочее время'!$A$1:$C$50,3,FALSE)))))),0))))))</f>
        <v>0</v>
      </c>
      <c r="S492" s="91"/>
      <c r="T492" s="91"/>
      <c r="U492" s="39">
        <v>1</v>
      </c>
      <c r="V492" s="17">
        <f t="shared" si="23"/>
        <v>0</v>
      </c>
      <c r="W492" s="17">
        <f t="shared" si="25"/>
        <v>0</v>
      </c>
    </row>
    <row r="493" spans="4:23" ht="18.75" x14ac:dyDescent="0.25">
      <c r="D493" s="27"/>
      <c r="E493" s="44"/>
      <c r="F493" s="87"/>
      <c r="G493" s="83"/>
      <c r="H493" s="27"/>
      <c r="I493" s="27"/>
      <c r="J493" s="27"/>
      <c r="K493" s="17">
        <f t="shared" si="24"/>
        <v>0</v>
      </c>
      <c r="L493" s="88"/>
      <c r="M493" s="72"/>
      <c r="N493" s="72"/>
      <c r="O493" s="90"/>
      <c r="P493" s="72"/>
      <c r="Q493" s="72"/>
      <c r="R493" s="81">
        <f>IF(OR(COUNTA(L493:N493)&gt;=2,COUNTA(O493:Q493)&gt;=2),"ошибка",(IF((AND(COUNTA(L493:N493)=1,L493&gt;0)),L493*60*VLOOKUP(D493,'2Рабочее время'!$A:$L,4,FALSE)*((IF(VLOOKUP(D493,'2Рабочее время'!$A$1:$C$50,2,FALSE)&gt;0,VLOOKUP(D493,'2Рабочее время'!$A$1:$C$50,2,FALSE),VLOOKUP(D493,'2Рабочее время'!$A$1:$C$50,3,FALSE)))),IF((AND(COUNTA(L493:N493)=1,M493&gt;0)),M493*((IF(VLOOKUP(D493,'2Рабочее время'!$A$1:$C$50,2,FALSE)&gt;0,VLOOKUP(D493,'2Рабочее время'!$A$1:$C$50,2,FALSE),VLOOKUP(D493,'2Рабочее время'!$A$1:$C$50,3,FALSE)))),IF((AND(COUNTA(L493:N493)=1,N493&gt;0)),N493*T493*IF(S493=0,0,IF(S493="Количество в месяц",1,IF(S493="Количество в неделю",4.285,IF(S493="Количество в день",IF(VLOOKUP(D493,'2Рабочее время'!$A$1:$C$50,2,FALSE)&gt;0,VLOOKUP(D493,'2Рабочее время'!$A$1:$C$50,2,FALSE),VLOOKUP(D493,'2Рабочее время'!$A$1:$C$50,3,FALSE)))))),0)))+IF((AND(COUNTA(O493:Q493)=1,O493&gt;0)),O493*60*VLOOKUP(D493,'2Рабочее время'!$A:$L,4,FALSE)*((IF(VLOOKUP(D493,'2Рабочее время'!$A$1:$C$50,2,FALSE)&gt;0,VLOOKUP(D493,'2Рабочее время'!$A$1:$C$50,2,FALSE),VLOOKUP(D493,'2Рабочее время'!$A$1:$C$50,3,FALSE)))),IF((AND(COUNTA(L493:N493)=1,M493&gt;0)),M493*((IF(VLOOKUP(D493,'2Рабочее время'!$A$1:$C$50,2,FALSE)&gt;0,VLOOKUP(D493,'2Рабочее время'!$A$1:$C$50,2,FALSE),VLOOKUP(D493,'2Рабочее время'!$A$1:$C$50,3,FALSE)))),IF((AND(COUNTA(O493:Q493)=1,P493&gt;0)),P493*((IF(VLOOKUP(D493,'2Рабочее время'!$A$1:$C$50,2,FALSE)&gt;0,VLOOKUP(D493,'2Рабочее время'!$A$1:$C$50,2,FALSE),VLOOKUP(D493,'2Рабочее время'!$A$1:$C$50,3,FALSE)))),IF((AND(COUNTA(O493:Q493)=1,Q493&gt;0)),Q493*T493*IF(S493=0,0,IF(S493="Количество в месяц",1,IF(S493="Количество в неделю",4.285,IF(S493="Количество в день",IF(VLOOKUP(D493,'2Рабочее время'!$A$1:$C$50,2,FALSE)&gt;0,VLOOKUP(D493,'2Рабочее время'!$A$1:$C$50,2,FALSE),VLOOKUP(D493,'2Рабочее время'!$A$1:$C$50,3,FALSE)))))),0))))))</f>
        <v>0</v>
      </c>
      <c r="S493" s="91"/>
      <c r="T493" s="91"/>
      <c r="U493" s="39">
        <v>1</v>
      </c>
      <c r="V493" s="17">
        <f t="shared" si="23"/>
        <v>0</v>
      </c>
      <c r="W493" s="17">
        <f t="shared" si="25"/>
        <v>0</v>
      </c>
    </row>
    <row r="494" spans="4:23" ht="18.75" x14ac:dyDescent="0.25">
      <c r="D494" s="27"/>
      <c r="E494" s="44"/>
      <c r="F494" s="87"/>
      <c r="G494" s="83"/>
      <c r="H494" s="27"/>
      <c r="I494" s="27"/>
      <c r="J494" s="27"/>
      <c r="K494" s="17">
        <f t="shared" si="24"/>
        <v>0</v>
      </c>
      <c r="L494" s="88"/>
      <c r="M494" s="72"/>
      <c r="N494" s="72"/>
      <c r="O494" s="90"/>
      <c r="P494" s="72"/>
      <c r="Q494" s="72"/>
      <c r="R494" s="81">
        <f>IF(OR(COUNTA(L494:N494)&gt;=2,COUNTA(O494:Q494)&gt;=2),"ошибка",(IF((AND(COUNTA(L494:N494)=1,L494&gt;0)),L494*60*VLOOKUP(D494,'2Рабочее время'!$A:$L,4,FALSE)*((IF(VLOOKUP(D494,'2Рабочее время'!$A$1:$C$50,2,FALSE)&gt;0,VLOOKUP(D494,'2Рабочее время'!$A$1:$C$50,2,FALSE),VLOOKUP(D494,'2Рабочее время'!$A$1:$C$50,3,FALSE)))),IF((AND(COUNTA(L494:N494)=1,M494&gt;0)),M494*((IF(VLOOKUP(D494,'2Рабочее время'!$A$1:$C$50,2,FALSE)&gt;0,VLOOKUP(D494,'2Рабочее время'!$A$1:$C$50,2,FALSE),VLOOKUP(D494,'2Рабочее время'!$A$1:$C$50,3,FALSE)))),IF((AND(COUNTA(L494:N494)=1,N494&gt;0)),N494*T494*IF(S494=0,0,IF(S494="Количество в месяц",1,IF(S494="Количество в неделю",4.285,IF(S494="Количество в день",IF(VLOOKUP(D494,'2Рабочее время'!$A$1:$C$50,2,FALSE)&gt;0,VLOOKUP(D494,'2Рабочее время'!$A$1:$C$50,2,FALSE),VLOOKUP(D494,'2Рабочее время'!$A$1:$C$50,3,FALSE)))))),0)))+IF((AND(COUNTA(O494:Q494)=1,O494&gt;0)),O494*60*VLOOKUP(D494,'2Рабочее время'!$A:$L,4,FALSE)*((IF(VLOOKUP(D494,'2Рабочее время'!$A$1:$C$50,2,FALSE)&gt;0,VLOOKUP(D494,'2Рабочее время'!$A$1:$C$50,2,FALSE),VLOOKUP(D494,'2Рабочее время'!$A$1:$C$50,3,FALSE)))),IF((AND(COUNTA(L494:N494)=1,M494&gt;0)),M494*((IF(VLOOKUP(D494,'2Рабочее время'!$A$1:$C$50,2,FALSE)&gt;0,VLOOKUP(D494,'2Рабочее время'!$A$1:$C$50,2,FALSE),VLOOKUP(D494,'2Рабочее время'!$A$1:$C$50,3,FALSE)))),IF((AND(COUNTA(O494:Q494)=1,P494&gt;0)),P494*((IF(VLOOKUP(D494,'2Рабочее время'!$A$1:$C$50,2,FALSE)&gt;0,VLOOKUP(D494,'2Рабочее время'!$A$1:$C$50,2,FALSE),VLOOKUP(D494,'2Рабочее время'!$A$1:$C$50,3,FALSE)))),IF((AND(COUNTA(O494:Q494)=1,Q494&gt;0)),Q494*T494*IF(S494=0,0,IF(S494="Количество в месяц",1,IF(S494="Количество в неделю",4.285,IF(S494="Количество в день",IF(VLOOKUP(D494,'2Рабочее время'!$A$1:$C$50,2,FALSE)&gt;0,VLOOKUP(D494,'2Рабочее время'!$A$1:$C$50,2,FALSE),VLOOKUP(D494,'2Рабочее время'!$A$1:$C$50,3,FALSE)))))),0))))))</f>
        <v>0</v>
      </c>
      <c r="S494" s="91"/>
      <c r="T494" s="91"/>
      <c r="U494" s="39">
        <v>1</v>
      </c>
      <c r="V494" s="17">
        <f t="shared" si="23"/>
        <v>0</v>
      </c>
      <c r="W494" s="17">
        <f t="shared" si="25"/>
        <v>0</v>
      </c>
    </row>
    <row r="495" spans="4:23" ht="18.75" x14ac:dyDescent="0.25">
      <c r="D495" s="27"/>
      <c r="E495" s="44"/>
      <c r="F495" s="87"/>
      <c r="G495" s="83"/>
      <c r="H495" s="27"/>
      <c r="I495" s="27"/>
      <c r="J495" s="27"/>
      <c r="K495" s="17">
        <f t="shared" si="24"/>
        <v>0</v>
      </c>
      <c r="L495" s="88"/>
      <c r="M495" s="72"/>
      <c r="N495" s="72"/>
      <c r="O495" s="90"/>
      <c r="P495" s="72"/>
      <c r="Q495" s="72"/>
      <c r="R495" s="81">
        <f>IF(OR(COUNTA(L495:N495)&gt;=2,COUNTA(O495:Q495)&gt;=2),"ошибка",(IF((AND(COUNTA(L495:N495)=1,L495&gt;0)),L495*60*VLOOKUP(D495,'2Рабочее время'!$A:$L,4,FALSE)*((IF(VLOOKUP(D495,'2Рабочее время'!$A$1:$C$50,2,FALSE)&gt;0,VLOOKUP(D495,'2Рабочее время'!$A$1:$C$50,2,FALSE),VLOOKUP(D495,'2Рабочее время'!$A$1:$C$50,3,FALSE)))),IF((AND(COUNTA(L495:N495)=1,M495&gt;0)),M495*((IF(VLOOKUP(D495,'2Рабочее время'!$A$1:$C$50,2,FALSE)&gt;0,VLOOKUP(D495,'2Рабочее время'!$A$1:$C$50,2,FALSE),VLOOKUP(D495,'2Рабочее время'!$A$1:$C$50,3,FALSE)))),IF((AND(COUNTA(L495:N495)=1,N495&gt;0)),N495*T495*IF(S495=0,0,IF(S495="Количество в месяц",1,IF(S495="Количество в неделю",4.285,IF(S495="Количество в день",IF(VLOOKUP(D495,'2Рабочее время'!$A$1:$C$50,2,FALSE)&gt;0,VLOOKUP(D495,'2Рабочее время'!$A$1:$C$50,2,FALSE),VLOOKUP(D495,'2Рабочее время'!$A$1:$C$50,3,FALSE)))))),0)))+IF((AND(COUNTA(O495:Q495)=1,O495&gt;0)),O495*60*VLOOKUP(D495,'2Рабочее время'!$A:$L,4,FALSE)*((IF(VLOOKUP(D495,'2Рабочее время'!$A$1:$C$50,2,FALSE)&gt;0,VLOOKUP(D495,'2Рабочее время'!$A$1:$C$50,2,FALSE),VLOOKUP(D495,'2Рабочее время'!$A$1:$C$50,3,FALSE)))),IF((AND(COUNTA(L495:N495)=1,M495&gt;0)),M495*((IF(VLOOKUP(D495,'2Рабочее время'!$A$1:$C$50,2,FALSE)&gt;0,VLOOKUP(D495,'2Рабочее время'!$A$1:$C$50,2,FALSE),VLOOKUP(D495,'2Рабочее время'!$A$1:$C$50,3,FALSE)))),IF((AND(COUNTA(O495:Q495)=1,P495&gt;0)),P495*((IF(VLOOKUP(D495,'2Рабочее время'!$A$1:$C$50,2,FALSE)&gt;0,VLOOKUP(D495,'2Рабочее время'!$A$1:$C$50,2,FALSE),VLOOKUP(D495,'2Рабочее время'!$A$1:$C$50,3,FALSE)))),IF((AND(COUNTA(O495:Q495)=1,Q495&gt;0)),Q495*T495*IF(S495=0,0,IF(S495="Количество в месяц",1,IF(S495="Количество в неделю",4.285,IF(S495="Количество в день",IF(VLOOKUP(D495,'2Рабочее время'!$A$1:$C$50,2,FALSE)&gt;0,VLOOKUP(D495,'2Рабочее время'!$A$1:$C$50,2,FALSE),VLOOKUP(D495,'2Рабочее время'!$A$1:$C$50,3,FALSE)))))),0))))))</f>
        <v>0</v>
      </c>
      <c r="S495" s="91"/>
      <c r="T495" s="91"/>
      <c r="U495" s="39">
        <v>1</v>
      </c>
      <c r="V495" s="17">
        <f t="shared" si="23"/>
        <v>0</v>
      </c>
      <c r="W495" s="17">
        <f t="shared" si="25"/>
        <v>0</v>
      </c>
    </row>
    <row r="496" spans="4:23" ht="18.75" x14ac:dyDescent="0.25">
      <c r="D496" s="27"/>
      <c r="E496" s="44"/>
      <c r="F496" s="87"/>
      <c r="G496" s="83"/>
      <c r="H496" s="27"/>
      <c r="I496" s="27"/>
      <c r="J496" s="27"/>
      <c r="K496" s="17">
        <f t="shared" si="24"/>
        <v>0</v>
      </c>
      <c r="L496" s="88"/>
      <c r="M496" s="72"/>
      <c r="N496" s="72"/>
      <c r="O496" s="90"/>
      <c r="P496" s="72"/>
      <c r="Q496" s="72"/>
      <c r="R496" s="81">
        <f>IF(OR(COUNTA(L496:N496)&gt;=2,COUNTA(O496:Q496)&gt;=2),"ошибка",(IF((AND(COUNTA(L496:N496)=1,L496&gt;0)),L496*60*VLOOKUP(D496,'2Рабочее время'!$A:$L,4,FALSE)*((IF(VLOOKUP(D496,'2Рабочее время'!$A$1:$C$50,2,FALSE)&gt;0,VLOOKUP(D496,'2Рабочее время'!$A$1:$C$50,2,FALSE),VLOOKUP(D496,'2Рабочее время'!$A$1:$C$50,3,FALSE)))),IF((AND(COUNTA(L496:N496)=1,M496&gt;0)),M496*((IF(VLOOKUP(D496,'2Рабочее время'!$A$1:$C$50,2,FALSE)&gt;0,VLOOKUP(D496,'2Рабочее время'!$A$1:$C$50,2,FALSE),VLOOKUP(D496,'2Рабочее время'!$A$1:$C$50,3,FALSE)))),IF((AND(COUNTA(L496:N496)=1,N496&gt;0)),N496*T496*IF(S496=0,0,IF(S496="Количество в месяц",1,IF(S496="Количество в неделю",4.285,IF(S496="Количество в день",IF(VLOOKUP(D496,'2Рабочее время'!$A$1:$C$50,2,FALSE)&gt;0,VLOOKUP(D496,'2Рабочее время'!$A$1:$C$50,2,FALSE),VLOOKUP(D496,'2Рабочее время'!$A$1:$C$50,3,FALSE)))))),0)))+IF((AND(COUNTA(O496:Q496)=1,O496&gt;0)),O496*60*VLOOKUP(D496,'2Рабочее время'!$A:$L,4,FALSE)*((IF(VLOOKUP(D496,'2Рабочее время'!$A$1:$C$50,2,FALSE)&gt;0,VLOOKUP(D496,'2Рабочее время'!$A$1:$C$50,2,FALSE),VLOOKUP(D496,'2Рабочее время'!$A$1:$C$50,3,FALSE)))),IF((AND(COUNTA(L496:N496)=1,M496&gt;0)),M496*((IF(VLOOKUP(D496,'2Рабочее время'!$A$1:$C$50,2,FALSE)&gt;0,VLOOKUP(D496,'2Рабочее время'!$A$1:$C$50,2,FALSE),VLOOKUP(D496,'2Рабочее время'!$A$1:$C$50,3,FALSE)))),IF((AND(COUNTA(O496:Q496)=1,P496&gt;0)),P496*((IF(VLOOKUP(D496,'2Рабочее время'!$A$1:$C$50,2,FALSE)&gt;0,VLOOKUP(D496,'2Рабочее время'!$A$1:$C$50,2,FALSE),VLOOKUP(D496,'2Рабочее время'!$A$1:$C$50,3,FALSE)))),IF((AND(COUNTA(O496:Q496)=1,Q496&gt;0)),Q496*T496*IF(S496=0,0,IF(S496="Количество в месяц",1,IF(S496="Количество в неделю",4.285,IF(S496="Количество в день",IF(VLOOKUP(D496,'2Рабочее время'!$A$1:$C$50,2,FALSE)&gt;0,VLOOKUP(D496,'2Рабочее время'!$A$1:$C$50,2,FALSE),VLOOKUP(D496,'2Рабочее время'!$A$1:$C$50,3,FALSE)))))),0))))))</f>
        <v>0</v>
      </c>
      <c r="S496" s="91"/>
      <c r="T496" s="91"/>
      <c r="U496" s="39">
        <v>1</v>
      </c>
      <c r="V496" s="17">
        <f t="shared" si="23"/>
        <v>0</v>
      </c>
      <c r="W496" s="17">
        <f t="shared" si="25"/>
        <v>0</v>
      </c>
    </row>
    <row r="497" spans="4:23" ht="18.75" x14ac:dyDescent="0.25">
      <c r="D497" s="27"/>
      <c r="E497" s="44"/>
      <c r="F497" s="87"/>
      <c r="G497" s="83"/>
      <c r="H497" s="27"/>
      <c r="I497" s="27"/>
      <c r="J497" s="27"/>
      <c r="K497" s="17">
        <f t="shared" si="24"/>
        <v>0</v>
      </c>
      <c r="L497" s="88"/>
      <c r="M497" s="72"/>
      <c r="N497" s="72"/>
      <c r="O497" s="90"/>
      <c r="P497" s="72"/>
      <c r="Q497" s="72"/>
      <c r="R497" s="81">
        <f>IF(OR(COUNTA(L497:N497)&gt;=2,COUNTA(O497:Q497)&gt;=2),"ошибка",(IF((AND(COUNTA(L497:N497)=1,L497&gt;0)),L497*60*VLOOKUP(D497,'2Рабочее время'!$A:$L,4,FALSE)*((IF(VLOOKUP(D497,'2Рабочее время'!$A$1:$C$50,2,FALSE)&gt;0,VLOOKUP(D497,'2Рабочее время'!$A$1:$C$50,2,FALSE),VLOOKUP(D497,'2Рабочее время'!$A$1:$C$50,3,FALSE)))),IF((AND(COUNTA(L497:N497)=1,M497&gt;0)),M497*((IF(VLOOKUP(D497,'2Рабочее время'!$A$1:$C$50,2,FALSE)&gt;0,VLOOKUP(D497,'2Рабочее время'!$A$1:$C$50,2,FALSE),VLOOKUP(D497,'2Рабочее время'!$A$1:$C$50,3,FALSE)))),IF((AND(COUNTA(L497:N497)=1,N497&gt;0)),N497*T497*IF(S497=0,0,IF(S497="Количество в месяц",1,IF(S497="Количество в неделю",4.285,IF(S497="Количество в день",IF(VLOOKUP(D497,'2Рабочее время'!$A$1:$C$50,2,FALSE)&gt;0,VLOOKUP(D497,'2Рабочее время'!$A$1:$C$50,2,FALSE),VLOOKUP(D497,'2Рабочее время'!$A$1:$C$50,3,FALSE)))))),0)))+IF((AND(COUNTA(O497:Q497)=1,O497&gt;0)),O497*60*VLOOKUP(D497,'2Рабочее время'!$A:$L,4,FALSE)*((IF(VLOOKUP(D497,'2Рабочее время'!$A$1:$C$50,2,FALSE)&gt;0,VLOOKUP(D497,'2Рабочее время'!$A$1:$C$50,2,FALSE),VLOOKUP(D497,'2Рабочее время'!$A$1:$C$50,3,FALSE)))),IF((AND(COUNTA(L497:N497)=1,M497&gt;0)),M497*((IF(VLOOKUP(D497,'2Рабочее время'!$A$1:$C$50,2,FALSE)&gt;0,VLOOKUP(D497,'2Рабочее время'!$A$1:$C$50,2,FALSE),VLOOKUP(D497,'2Рабочее время'!$A$1:$C$50,3,FALSE)))),IF((AND(COUNTA(O497:Q497)=1,P497&gt;0)),P497*((IF(VLOOKUP(D497,'2Рабочее время'!$A$1:$C$50,2,FALSE)&gt;0,VLOOKUP(D497,'2Рабочее время'!$A$1:$C$50,2,FALSE),VLOOKUP(D497,'2Рабочее время'!$A$1:$C$50,3,FALSE)))),IF((AND(COUNTA(O497:Q497)=1,Q497&gt;0)),Q497*T497*IF(S497=0,0,IF(S497="Количество в месяц",1,IF(S497="Количество в неделю",4.285,IF(S497="Количество в день",IF(VLOOKUP(D497,'2Рабочее время'!$A$1:$C$50,2,FALSE)&gt;0,VLOOKUP(D497,'2Рабочее время'!$A$1:$C$50,2,FALSE),VLOOKUP(D497,'2Рабочее время'!$A$1:$C$50,3,FALSE)))))),0))))))</f>
        <v>0</v>
      </c>
      <c r="S497" s="91"/>
      <c r="T497" s="91"/>
      <c r="U497" s="39">
        <v>1</v>
      </c>
      <c r="V497" s="17">
        <f t="shared" si="23"/>
        <v>0</v>
      </c>
      <c r="W497" s="17">
        <f t="shared" si="25"/>
        <v>0</v>
      </c>
    </row>
    <row r="498" spans="4:23" ht="18.75" x14ac:dyDescent="0.25">
      <c r="D498" s="27"/>
      <c r="E498" s="44"/>
      <c r="F498" s="87"/>
      <c r="G498" s="83"/>
      <c r="H498" s="27"/>
      <c r="I498" s="27"/>
      <c r="J498" s="27"/>
      <c r="K498" s="17">
        <f t="shared" si="24"/>
        <v>0</v>
      </c>
      <c r="L498" s="88"/>
      <c r="M498" s="72"/>
      <c r="N498" s="72"/>
      <c r="O498" s="90"/>
      <c r="P498" s="72"/>
      <c r="Q498" s="72"/>
      <c r="R498" s="81">
        <f>IF(OR(COUNTA(L498:N498)&gt;=2,COUNTA(O498:Q498)&gt;=2),"ошибка",(IF((AND(COUNTA(L498:N498)=1,L498&gt;0)),L498*60*VLOOKUP(D498,'2Рабочее время'!$A:$L,4,FALSE)*((IF(VLOOKUP(D498,'2Рабочее время'!$A$1:$C$50,2,FALSE)&gt;0,VLOOKUP(D498,'2Рабочее время'!$A$1:$C$50,2,FALSE),VLOOKUP(D498,'2Рабочее время'!$A$1:$C$50,3,FALSE)))),IF((AND(COUNTA(L498:N498)=1,M498&gt;0)),M498*((IF(VLOOKUP(D498,'2Рабочее время'!$A$1:$C$50,2,FALSE)&gt;0,VLOOKUP(D498,'2Рабочее время'!$A$1:$C$50,2,FALSE),VLOOKUP(D498,'2Рабочее время'!$A$1:$C$50,3,FALSE)))),IF((AND(COUNTA(L498:N498)=1,N498&gt;0)),N498*T498*IF(S498=0,0,IF(S498="Количество в месяц",1,IF(S498="Количество в неделю",4.285,IF(S498="Количество в день",IF(VLOOKUP(D498,'2Рабочее время'!$A$1:$C$50,2,FALSE)&gt;0,VLOOKUP(D498,'2Рабочее время'!$A$1:$C$50,2,FALSE),VLOOKUP(D498,'2Рабочее время'!$A$1:$C$50,3,FALSE)))))),0)))+IF((AND(COUNTA(O498:Q498)=1,O498&gt;0)),O498*60*VLOOKUP(D498,'2Рабочее время'!$A:$L,4,FALSE)*((IF(VLOOKUP(D498,'2Рабочее время'!$A$1:$C$50,2,FALSE)&gt;0,VLOOKUP(D498,'2Рабочее время'!$A$1:$C$50,2,FALSE),VLOOKUP(D498,'2Рабочее время'!$A$1:$C$50,3,FALSE)))),IF((AND(COUNTA(L498:N498)=1,M498&gt;0)),M498*((IF(VLOOKUP(D498,'2Рабочее время'!$A$1:$C$50,2,FALSE)&gt;0,VLOOKUP(D498,'2Рабочее время'!$A$1:$C$50,2,FALSE),VLOOKUP(D498,'2Рабочее время'!$A$1:$C$50,3,FALSE)))),IF((AND(COUNTA(O498:Q498)=1,P498&gt;0)),P498*((IF(VLOOKUP(D498,'2Рабочее время'!$A$1:$C$50,2,FALSE)&gt;0,VLOOKUP(D498,'2Рабочее время'!$A$1:$C$50,2,FALSE),VLOOKUP(D498,'2Рабочее время'!$A$1:$C$50,3,FALSE)))),IF((AND(COUNTA(O498:Q498)=1,Q498&gt;0)),Q498*T498*IF(S498=0,0,IF(S498="Количество в месяц",1,IF(S498="Количество в неделю",4.285,IF(S498="Количество в день",IF(VLOOKUP(D498,'2Рабочее время'!$A$1:$C$50,2,FALSE)&gt;0,VLOOKUP(D498,'2Рабочее время'!$A$1:$C$50,2,FALSE),VLOOKUP(D498,'2Рабочее время'!$A$1:$C$50,3,FALSE)))))),0))))))</f>
        <v>0</v>
      </c>
      <c r="S498" s="91"/>
      <c r="T498" s="91"/>
      <c r="U498" s="39">
        <v>1</v>
      </c>
      <c r="V498" s="17">
        <f t="shared" si="23"/>
        <v>0</v>
      </c>
      <c r="W498" s="17">
        <f t="shared" si="25"/>
        <v>0</v>
      </c>
    </row>
    <row r="499" spans="4:23" ht="18.75" x14ac:dyDescent="0.25">
      <c r="D499" s="27"/>
      <c r="E499" s="44"/>
      <c r="F499" s="87"/>
      <c r="G499" s="83"/>
      <c r="H499" s="27"/>
      <c r="I499" s="27"/>
      <c r="J499" s="27"/>
      <c r="K499" s="17">
        <f t="shared" si="24"/>
        <v>0</v>
      </c>
      <c r="L499" s="88"/>
      <c r="M499" s="72"/>
      <c r="N499" s="72"/>
      <c r="O499" s="90"/>
      <c r="P499" s="72"/>
      <c r="Q499" s="72"/>
      <c r="R499" s="81">
        <f>IF(OR(COUNTA(L499:N499)&gt;=2,COUNTA(O499:Q499)&gt;=2),"ошибка",(IF((AND(COUNTA(L499:N499)=1,L499&gt;0)),L499*60*VLOOKUP(D499,'2Рабочее время'!$A:$L,4,FALSE)*((IF(VLOOKUP(D499,'2Рабочее время'!$A$1:$C$50,2,FALSE)&gt;0,VLOOKUP(D499,'2Рабочее время'!$A$1:$C$50,2,FALSE),VLOOKUP(D499,'2Рабочее время'!$A$1:$C$50,3,FALSE)))),IF((AND(COUNTA(L499:N499)=1,M499&gt;0)),M499*((IF(VLOOKUP(D499,'2Рабочее время'!$A$1:$C$50,2,FALSE)&gt;0,VLOOKUP(D499,'2Рабочее время'!$A$1:$C$50,2,FALSE),VLOOKUP(D499,'2Рабочее время'!$A$1:$C$50,3,FALSE)))),IF((AND(COUNTA(L499:N499)=1,N499&gt;0)),N499*T499*IF(S499=0,0,IF(S499="Количество в месяц",1,IF(S499="Количество в неделю",4.285,IF(S499="Количество в день",IF(VLOOKUP(D499,'2Рабочее время'!$A$1:$C$50,2,FALSE)&gt;0,VLOOKUP(D499,'2Рабочее время'!$A$1:$C$50,2,FALSE),VLOOKUP(D499,'2Рабочее время'!$A$1:$C$50,3,FALSE)))))),0)))+IF((AND(COUNTA(O499:Q499)=1,O499&gt;0)),O499*60*VLOOKUP(D499,'2Рабочее время'!$A:$L,4,FALSE)*((IF(VLOOKUP(D499,'2Рабочее время'!$A$1:$C$50,2,FALSE)&gt;0,VLOOKUP(D499,'2Рабочее время'!$A$1:$C$50,2,FALSE),VLOOKUP(D499,'2Рабочее время'!$A$1:$C$50,3,FALSE)))),IF((AND(COUNTA(L499:N499)=1,M499&gt;0)),M499*((IF(VLOOKUP(D499,'2Рабочее время'!$A$1:$C$50,2,FALSE)&gt;0,VLOOKUP(D499,'2Рабочее время'!$A$1:$C$50,2,FALSE),VLOOKUP(D499,'2Рабочее время'!$A$1:$C$50,3,FALSE)))),IF((AND(COUNTA(O499:Q499)=1,P499&gt;0)),P499*((IF(VLOOKUP(D499,'2Рабочее время'!$A$1:$C$50,2,FALSE)&gt;0,VLOOKUP(D499,'2Рабочее время'!$A$1:$C$50,2,FALSE),VLOOKUP(D499,'2Рабочее время'!$A$1:$C$50,3,FALSE)))),IF((AND(COUNTA(O499:Q499)=1,Q499&gt;0)),Q499*T499*IF(S499=0,0,IF(S499="Количество в месяц",1,IF(S499="Количество в неделю",4.285,IF(S499="Количество в день",IF(VLOOKUP(D499,'2Рабочее время'!$A$1:$C$50,2,FALSE)&gt;0,VLOOKUP(D499,'2Рабочее время'!$A$1:$C$50,2,FALSE),VLOOKUP(D499,'2Рабочее время'!$A$1:$C$50,3,FALSE)))))),0))))))</f>
        <v>0</v>
      </c>
      <c r="S499" s="91"/>
      <c r="T499" s="91"/>
      <c r="U499" s="39">
        <v>1</v>
      </c>
      <c r="V499" s="17">
        <f t="shared" si="23"/>
        <v>0</v>
      </c>
      <c r="W499" s="17">
        <f t="shared" si="25"/>
        <v>0</v>
      </c>
    </row>
    <row r="500" spans="4:23" ht="18.75" x14ac:dyDescent="0.25">
      <c r="D500" s="27"/>
      <c r="E500" s="44"/>
      <c r="F500" s="87"/>
      <c r="G500" s="83"/>
      <c r="H500" s="27"/>
      <c r="I500" s="27"/>
      <c r="J500" s="27"/>
      <c r="K500" s="17">
        <f t="shared" si="24"/>
        <v>0</v>
      </c>
      <c r="L500" s="88"/>
      <c r="M500" s="72"/>
      <c r="N500" s="72"/>
      <c r="O500" s="90"/>
      <c r="P500" s="72"/>
      <c r="Q500" s="72"/>
      <c r="R500" s="81">
        <f>IF(OR(COUNTA(L500:N500)&gt;=2,COUNTA(O500:Q500)&gt;=2),"ошибка",(IF((AND(COUNTA(L500:N500)=1,L500&gt;0)),L500*60*VLOOKUP(D500,'2Рабочее время'!$A:$L,4,FALSE)*((IF(VLOOKUP(D500,'2Рабочее время'!$A$1:$C$50,2,FALSE)&gt;0,VLOOKUP(D500,'2Рабочее время'!$A$1:$C$50,2,FALSE),VLOOKUP(D500,'2Рабочее время'!$A$1:$C$50,3,FALSE)))),IF((AND(COUNTA(L500:N500)=1,M500&gt;0)),M500*((IF(VLOOKUP(D500,'2Рабочее время'!$A$1:$C$50,2,FALSE)&gt;0,VLOOKUP(D500,'2Рабочее время'!$A$1:$C$50,2,FALSE),VLOOKUP(D500,'2Рабочее время'!$A$1:$C$50,3,FALSE)))),IF((AND(COUNTA(L500:N500)=1,N500&gt;0)),N500*T500*IF(S500=0,0,IF(S500="Количество в месяц",1,IF(S500="Количество в неделю",4.285,IF(S500="Количество в день",IF(VLOOKUP(D500,'2Рабочее время'!$A$1:$C$50,2,FALSE)&gt;0,VLOOKUP(D500,'2Рабочее время'!$A$1:$C$50,2,FALSE),VLOOKUP(D500,'2Рабочее время'!$A$1:$C$50,3,FALSE)))))),0)))+IF((AND(COUNTA(O500:Q500)=1,O500&gt;0)),O500*60*VLOOKUP(D500,'2Рабочее время'!$A:$L,4,FALSE)*((IF(VLOOKUP(D500,'2Рабочее время'!$A$1:$C$50,2,FALSE)&gt;0,VLOOKUP(D500,'2Рабочее время'!$A$1:$C$50,2,FALSE),VLOOKUP(D500,'2Рабочее время'!$A$1:$C$50,3,FALSE)))),IF((AND(COUNTA(L500:N500)=1,M500&gt;0)),M500*((IF(VLOOKUP(D500,'2Рабочее время'!$A$1:$C$50,2,FALSE)&gt;0,VLOOKUP(D500,'2Рабочее время'!$A$1:$C$50,2,FALSE),VLOOKUP(D500,'2Рабочее время'!$A$1:$C$50,3,FALSE)))),IF((AND(COUNTA(O500:Q500)=1,P500&gt;0)),P500*((IF(VLOOKUP(D500,'2Рабочее время'!$A$1:$C$50,2,FALSE)&gt;0,VLOOKUP(D500,'2Рабочее время'!$A$1:$C$50,2,FALSE),VLOOKUP(D500,'2Рабочее время'!$A$1:$C$50,3,FALSE)))),IF((AND(COUNTA(O500:Q500)=1,Q500&gt;0)),Q500*T500*IF(S500=0,0,IF(S500="Количество в месяц",1,IF(S500="Количество в неделю",4.285,IF(S500="Количество в день",IF(VLOOKUP(D500,'2Рабочее время'!$A$1:$C$50,2,FALSE)&gt;0,VLOOKUP(D500,'2Рабочее время'!$A$1:$C$50,2,FALSE),VLOOKUP(D500,'2Рабочее время'!$A$1:$C$50,3,FALSE)))))),0))))))</f>
        <v>0</v>
      </c>
      <c r="S500" s="91"/>
      <c r="T500" s="91"/>
      <c r="U500" s="39">
        <v>1</v>
      </c>
      <c r="V500" s="17">
        <f t="shared" si="23"/>
        <v>0</v>
      </c>
      <c r="W500" s="17">
        <f t="shared" si="25"/>
        <v>0</v>
      </c>
    </row>
    <row r="501" spans="4:23" ht="18.75" x14ac:dyDescent="0.25">
      <c r="D501" s="27"/>
      <c r="E501" s="44"/>
      <c r="F501" s="87"/>
      <c r="G501" s="83"/>
      <c r="H501" s="27"/>
      <c r="I501" s="27"/>
      <c r="J501" s="27"/>
      <c r="K501" s="17">
        <f t="shared" si="24"/>
        <v>0</v>
      </c>
      <c r="L501" s="88"/>
      <c r="M501" s="72"/>
      <c r="N501" s="72"/>
      <c r="O501" s="90"/>
      <c r="P501" s="72"/>
      <c r="Q501" s="72"/>
      <c r="R501" s="81">
        <f>IF(OR(COUNTA(L501:N501)&gt;=2,COUNTA(O501:Q501)&gt;=2),"ошибка",(IF((AND(COUNTA(L501:N501)=1,L501&gt;0)),L501*60*VLOOKUP(D501,'2Рабочее время'!$A:$L,4,FALSE)*((IF(VLOOKUP(D501,'2Рабочее время'!$A$1:$C$50,2,FALSE)&gt;0,VLOOKUP(D501,'2Рабочее время'!$A$1:$C$50,2,FALSE),VLOOKUP(D501,'2Рабочее время'!$A$1:$C$50,3,FALSE)))),IF((AND(COUNTA(L501:N501)=1,M501&gt;0)),M501*((IF(VLOOKUP(D501,'2Рабочее время'!$A$1:$C$50,2,FALSE)&gt;0,VLOOKUP(D501,'2Рабочее время'!$A$1:$C$50,2,FALSE),VLOOKUP(D501,'2Рабочее время'!$A$1:$C$50,3,FALSE)))),IF((AND(COUNTA(L501:N501)=1,N501&gt;0)),N501*T501*IF(S501=0,0,IF(S501="Количество в месяц",1,IF(S501="Количество в неделю",4.285,IF(S501="Количество в день",IF(VLOOKUP(D501,'2Рабочее время'!$A$1:$C$50,2,FALSE)&gt;0,VLOOKUP(D501,'2Рабочее время'!$A$1:$C$50,2,FALSE),VLOOKUP(D501,'2Рабочее время'!$A$1:$C$50,3,FALSE)))))),0)))+IF((AND(COUNTA(O501:Q501)=1,O501&gt;0)),O501*60*VLOOKUP(D501,'2Рабочее время'!$A:$L,4,FALSE)*((IF(VLOOKUP(D501,'2Рабочее время'!$A$1:$C$50,2,FALSE)&gt;0,VLOOKUP(D501,'2Рабочее время'!$A$1:$C$50,2,FALSE),VLOOKUP(D501,'2Рабочее время'!$A$1:$C$50,3,FALSE)))),IF((AND(COUNTA(L501:N501)=1,M501&gt;0)),M501*((IF(VLOOKUP(D501,'2Рабочее время'!$A$1:$C$50,2,FALSE)&gt;0,VLOOKUP(D501,'2Рабочее время'!$A$1:$C$50,2,FALSE),VLOOKUP(D501,'2Рабочее время'!$A$1:$C$50,3,FALSE)))),IF((AND(COUNTA(O501:Q501)=1,P501&gt;0)),P501*((IF(VLOOKUP(D501,'2Рабочее время'!$A$1:$C$50,2,FALSE)&gt;0,VLOOKUP(D501,'2Рабочее время'!$A$1:$C$50,2,FALSE),VLOOKUP(D501,'2Рабочее время'!$A$1:$C$50,3,FALSE)))),IF((AND(COUNTA(O501:Q501)=1,Q501&gt;0)),Q501*T501*IF(S501=0,0,IF(S501="Количество в месяц",1,IF(S501="Количество в неделю",4.285,IF(S501="Количество в день",IF(VLOOKUP(D501,'2Рабочее время'!$A$1:$C$50,2,FALSE)&gt;0,VLOOKUP(D501,'2Рабочее время'!$A$1:$C$50,2,FALSE),VLOOKUP(D501,'2Рабочее время'!$A$1:$C$50,3,FALSE)))))),0))))))</f>
        <v>0</v>
      </c>
      <c r="S501" s="91"/>
      <c r="T501" s="91"/>
      <c r="U501" s="39">
        <v>1</v>
      </c>
      <c r="V501" s="17">
        <f t="shared" si="23"/>
        <v>0</v>
      </c>
      <c r="W501" s="17">
        <f t="shared" si="25"/>
        <v>0</v>
      </c>
    </row>
    <row r="502" spans="4:23" ht="18.75" x14ac:dyDescent="0.25">
      <c r="D502" s="27"/>
      <c r="E502" s="44"/>
      <c r="F502" s="87"/>
      <c r="G502" s="83"/>
      <c r="H502" s="27"/>
      <c r="I502" s="27"/>
      <c r="J502" s="27"/>
      <c r="K502" s="17">
        <f t="shared" si="24"/>
        <v>0</v>
      </c>
      <c r="L502" s="88"/>
      <c r="M502" s="72"/>
      <c r="N502" s="72"/>
      <c r="O502" s="90"/>
      <c r="P502" s="72"/>
      <c r="Q502" s="72"/>
      <c r="R502" s="81">
        <f>IF(OR(COUNTA(L502:N502)&gt;=2,COUNTA(O502:Q502)&gt;=2),"ошибка",(IF((AND(COUNTA(L502:N502)=1,L502&gt;0)),L502*60*VLOOKUP(D502,'2Рабочее время'!$A:$L,4,FALSE)*((IF(VLOOKUP(D502,'2Рабочее время'!$A$1:$C$50,2,FALSE)&gt;0,VLOOKUP(D502,'2Рабочее время'!$A$1:$C$50,2,FALSE),VLOOKUP(D502,'2Рабочее время'!$A$1:$C$50,3,FALSE)))),IF((AND(COUNTA(L502:N502)=1,M502&gt;0)),M502*((IF(VLOOKUP(D502,'2Рабочее время'!$A$1:$C$50,2,FALSE)&gt;0,VLOOKUP(D502,'2Рабочее время'!$A$1:$C$50,2,FALSE),VLOOKUP(D502,'2Рабочее время'!$A$1:$C$50,3,FALSE)))),IF((AND(COUNTA(L502:N502)=1,N502&gt;0)),N502*T502*IF(S502=0,0,IF(S502="Количество в месяц",1,IF(S502="Количество в неделю",4.285,IF(S502="Количество в день",IF(VLOOKUP(D502,'2Рабочее время'!$A$1:$C$50,2,FALSE)&gt;0,VLOOKUP(D502,'2Рабочее время'!$A$1:$C$50,2,FALSE),VLOOKUP(D502,'2Рабочее время'!$A$1:$C$50,3,FALSE)))))),0)))+IF((AND(COUNTA(O502:Q502)=1,O502&gt;0)),O502*60*VLOOKUP(D502,'2Рабочее время'!$A:$L,4,FALSE)*((IF(VLOOKUP(D502,'2Рабочее время'!$A$1:$C$50,2,FALSE)&gt;0,VLOOKUP(D502,'2Рабочее время'!$A$1:$C$50,2,FALSE),VLOOKUP(D502,'2Рабочее время'!$A$1:$C$50,3,FALSE)))),IF((AND(COUNTA(L502:N502)=1,M502&gt;0)),M502*((IF(VLOOKUP(D502,'2Рабочее время'!$A$1:$C$50,2,FALSE)&gt;0,VLOOKUP(D502,'2Рабочее время'!$A$1:$C$50,2,FALSE),VLOOKUP(D502,'2Рабочее время'!$A$1:$C$50,3,FALSE)))),IF((AND(COUNTA(O502:Q502)=1,P502&gt;0)),P502*((IF(VLOOKUP(D502,'2Рабочее время'!$A$1:$C$50,2,FALSE)&gt;0,VLOOKUP(D502,'2Рабочее время'!$A$1:$C$50,2,FALSE),VLOOKUP(D502,'2Рабочее время'!$A$1:$C$50,3,FALSE)))),IF((AND(COUNTA(O502:Q502)=1,Q502&gt;0)),Q502*T502*IF(S502=0,0,IF(S502="Количество в месяц",1,IF(S502="Количество в неделю",4.285,IF(S502="Количество в день",IF(VLOOKUP(D502,'2Рабочее время'!$A$1:$C$50,2,FALSE)&gt;0,VLOOKUP(D502,'2Рабочее время'!$A$1:$C$50,2,FALSE),VLOOKUP(D502,'2Рабочее время'!$A$1:$C$50,3,FALSE)))))),0))))))</f>
        <v>0</v>
      </c>
      <c r="S502" s="91"/>
      <c r="T502" s="91"/>
      <c r="U502" s="39">
        <v>1</v>
      </c>
      <c r="V502" s="17">
        <f t="shared" si="23"/>
        <v>0</v>
      </c>
      <c r="W502" s="17">
        <f t="shared" si="25"/>
        <v>0</v>
      </c>
    </row>
    <row r="503" spans="4:23" ht="18.75" x14ac:dyDescent="0.25">
      <c r="D503" s="27"/>
      <c r="E503" s="44"/>
      <c r="F503" s="87"/>
      <c r="G503" s="83"/>
      <c r="H503" s="27"/>
      <c r="I503" s="27"/>
      <c r="J503" s="27"/>
      <c r="K503" s="17">
        <f t="shared" si="24"/>
        <v>0</v>
      </c>
      <c r="L503" s="88"/>
      <c r="M503" s="72"/>
      <c r="N503" s="72"/>
      <c r="O503" s="90"/>
      <c r="P503" s="72"/>
      <c r="Q503" s="72"/>
      <c r="R503" s="81">
        <f>IF(OR(COUNTA(L503:N503)&gt;=2,COUNTA(O503:Q503)&gt;=2),"ошибка",(IF((AND(COUNTA(L503:N503)=1,L503&gt;0)),L503*60*VLOOKUP(D503,'2Рабочее время'!$A:$L,4,FALSE)*((IF(VLOOKUP(D503,'2Рабочее время'!$A$1:$C$50,2,FALSE)&gt;0,VLOOKUP(D503,'2Рабочее время'!$A$1:$C$50,2,FALSE),VLOOKUP(D503,'2Рабочее время'!$A$1:$C$50,3,FALSE)))),IF((AND(COUNTA(L503:N503)=1,M503&gt;0)),M503*((IF(VLOOKUP(D503,'2Рабочее время'!$A$1:$C$50,2,FALSE)&gt;0,VLOOKUP(D503,'2Рабочее время'!$A$1:$C$50,2,FALSE),VLOOKUP(D503,'2Рабочее время'!$A$1:$C$50,3,FALSE)))),IF((AND(COUNTA(L503:N503)=1,N503&gt;0)),N503*T503*IF(S503=0,0,IF(S503="Количество в месяц",1,IF(S503="Количество в неделю",4.285,IF(S503="Количество в день",IF(VLOOKUP(D503,'2Рабочее время'!$A$1:$C$50,2,FALSE)&gt;0,VLOOKUP(D503,'2Рабочее время'!$A$1:$C$50,2,FALSE),VLOOKUP(D503,'2Рабочее время'!$A$1:$C$50,3,FALSE)))))),0)))+IF((AND(COUNTA(O503:Q503)=1,O503&gt;0)),O503*60*VLOOKUP(D503,'2Рабочее время'!$A:$L,4,FALSE)*((IF(VLOOKUP(D503,'2Рабочее время'!$A$1:$C$50,2,FALSE)&gt;0,VLOOKUP(D503,'2Рабочее время'!$A$1:$C$50,2,FALSE),VLOOKUP(D503,'2Рабочее время'!$A$1:$C$50,3,FALSE)))),IF((AND(COUNTA(L503:N503)=1,M503&gt;0)),M503*((IF(VLOOKUP(D503,'2Рабочее время'!$A$1:$C$50,2,FALSE)&gt;0,VLOOKUP(D503,'2Рабочее время'!$A$1:$C$50,2,FALSE),VLOOKUP(D503,'2Рабочее время'!$A$1:$C$50,3,FALSE)))),IF((AND(COUNTA(O503:Q503)=1,P503&gt;0)),P503*((IF(VLOOKUP(D503,'2Рабочее время'!$A$1:$C$50,2,FALSE)&gt;0,VLOOKUP(D503,'2Рабочее время'!$A$1:$C$50,2,FALSE),VLOOKUP(D503,'2Рабочее время'!$A$1:$C$50,3,FALSE)))),IF((AND(COUNTA(O503:Q503)=1,Q503&gt;0)),Q503*T503*IF(S503=0,0,IF(S503="Количество в месяц",1,IF(S503="Количество в неделю",4.285,IF(S503="Количество в день",IF(VLOOKUP(D503,'2Рабочее время'!$A$1:$C$50,2,FALSE)&gt;0,VLOOKUP(D503,'2Рабочее время'!$A$1:$C$50,2,FALSE),VLOOKUP(D503,'2Рабочее время'!$A$1:$C$50,3,FALSE)))))),0))))))</f>
        <v>0</v>
      </c>
      <c r="S503" s="91"/>
      <c r="T503" s="91"/>
      <c r="U503" s="39">
        <v>1</v>
      </c>
      <c r="V503" s="17">
        <f t="shared" si="23"/>
        <v>0</v>
      </c>
      <c r="W503" s="17">
        <f t="shared" si="25"/>
        <v>0</v>
      </c>
    </row>
    <row r="504" spans="4:23" ht="18.75" x14ac:dyDescent="0.25">
      <c r="D504" s="27"/>
      <c r="E504" s="44"/>
      <c r="F504" s="87"/>
      <c r="G504" s="83"/>
      <c r="H504" s="27"/>
      <c r="I504" s="27"/>
      <c r="J504" s="27"/>
      <c r="K504" s="17">
        <f t="shared" si="24"/>
        <v>0</v>
      </c>
      <c r="L504" s="88"/>
      <c r="M504" s="72"/>
      <c r="N504" s="72"/>
      <c r="O504" s="90"/>
      <c r="P504" s="72"/>
      <c r="Q504" s="72"/>
      <c r="R504" s="81">
        <f>IF(OR(COUNTA(L504:N504)&gt;=2,COUNTA(O504:Q504)&gt;=2),"ошибка",(IF((AND(COUNTA(L504:N504)=1,L504&gt;0)),L504*60*VLOOKUP(D504,'2Рабочее время'!$A:$L,4,FALSE)*((IF(VLOOKUP(D504,'2Рабочее время'!$A$1:$C$50,2,FALSE)&gt;0,VLOOKUP(D504,'2Рабочее время'!$A$1:$C$50,2,FALSE),VLOOKUP(D504,'2Рабочее время'!$A$1:$C$50,3,FALSE)))),IF((AND(COUNTA(L504:N504)=1,M504&gt;0)),M504*((IF(VLOOKUP(D504,'2Рабочее время'!$A$1:$C$50,2,FALSE)&gt;0,VLOOKUP(D504,'2Рабочее время'!$A$1:$C$50,2,FALSE),VLOOKUP(D504,'2Рабочее время'!$A$1:$C$50,3,FALSE)))),IF((AND(COUNTA(L504:N504)=1,N504&gt;0)),N504*T504*IF(S504=0,0,IF(S504="Количество в месяц",1,IF(S504="Количество в неделю",4.285,IF(S504="Количество в день",IF(VLOOKUP(D504,'2Рабочее время'!$A$1:$C$50,2,FALSE)&gt;0,VLOOKUP(D504,'2Рабочее время'!$A$1:$C$50,2,FALSE),VLOOKUP(D504,'2Рабочее время'!$A$1:$C$50,3,FALSE)))))),0)))+IF((AND(COUNTA(O504:Q504)=1,O504&gt;0)),O504*60*VLOOKUP(D504,'2Рабочее время'!$A:$L,4,FALSE)*((IF(VLOOKUP(D504,'2Рабочее время'!$A$1:$C$50,2,FALSE)&gt;0,VLOOKUP(D504,'2Рабочее время'!$A$1:$C$50,2,FALSE),VLOOKUP(D504,'2Рабочее время'!$A$1:$C$50,3,FALSE)))),IF((AND(COUNTA(L504:N504)=1,M504&gt;0)),M504*((IF(VLOOKUP(D504,'2Рабочее время'!$A$1:$C$50,2,FALSE)&gt;0,VLOOKUP(D504,'2Рабочее время'!$A$1:$C$50,2,FALSE),VLOOKUP(D504,'2Рабочее время'!$A$1:$C$50,3,FALSE)))),IF((AND(COUNTA(O504:Q504)=1,P504&gt;0)),P504*((IF(VLOOKUP(D504,'2Рабочее время'!$A$1:$C$50,2,FALSE)&gt;0,VLOOKUP(D504,'2Рабочее время'!$A$1:$C$50,2,FALSE),VLOOKUP(D504,'2Рабочее время'!$A$1:$C$50,3,FALSE)))),IF((AND(COUNTA(O504:Q504)=1,Q504&gt;0)),Q504*T504*IF(S504=0,0,IF(S504="Количество в месяц",1,IF(S504="Количество в неделю",4.285,IF(S504="Количество в день",IF(VLOOKUP(D504,'2Рабочее время'!$A$1:$C$50,2,FALSE)&gt;0,VLOOKUP(D504,'2Рабочее время'!$A$1:$C$50,2,FALSE),VLOOKUP(D504,'2Рабочее время'!$A$1:$C$50,3,FALSE)))))),0))))))</f>
        <v>0</v>
      </c>
      <c r="S504" s="91"/>
      <c r="T504" s="91"/>
      <c r="U504" s="39">
        <v>1</v>
      </c>
      <c r="V504" s="17">
        <f t="shared" si="23"/>
        <v>0</v>
      </c>
      <c r="W504" s="17">
        <f t="shared" si="25"/>
        <v>0</v>
      </c>
    </row>
    <row r="505" spans="4:23" ht="18.75" x14ac:dyDescent="0.25">
      <c r="D505" s="27"/>
      <c r="E505" s="44"/>
      <c r="F505" s="87"/>
      <c r="G505" s="83"/>
      <c r="H505" s="27"/>
      <c r="I505" s="27"/>
      <c r="J505" s="27"/>
      <c r="K505" s="17">
        <f t="shared" si="24"/>
        <v>0</v>
      </c>
      <c r="L505" s="88"/>
      <c r="M505" s="72"/>
      <c r="N505" s="72"/>
      <c r="O505" s="90"/>
      <c r="P505" s="72"/>
      <c r="Q505" s="72"/>
      <c r="R505" s="81">
        <f>IF(OR(COUNTA(L505:N505)&gt;=2,COUNTA(O505:Q505)&gt;=2),"ошибка",(IF((AND(COUNTA(L505:N505)=1,L505&gt;0)),L505*60*VLOOKUP(D505,'2Рабочее время'!$A:$L,4,FALSE)*((IF(VLOOKUP(D505,'2Рабочее время'!$A$1:$C$50,2,FALSE)&gt;0,VLOOKUP(D505,'2Рабочее время'!$A$1:$C$50,2,FALSE),VLOOKUP(D505,'2Рабочее время'!$A$1:$C$50,3,FALSE)))),IF((AND(COUNTA(L505:N505)=1,M505&gt;0)),M505*((IF(VLOOKUP(D505,'2Рабочее время'!$A$1:$C$50,2,FALSE)&gt;0,VLOOKUP(D505,'2Рабочее время'!$A$1:$C$50,2,FALSE),VLOOKUP(D505,'2Рабочее время'!$A$1:$C$50,3,FALSE)))),IF((AND(COUNTA(L505:N505)=1,N505&gt;0)),N505*T505*IF(S505=0,0,IF(S505="Количество в месяц",1,IF(S505="Количество в неделю",4.285,IF(S505="Количество в день",IF(VLOOKUP(D505,'2Рабочее время'!$A$1:$C$50,2,FALSE)&gt;0,VLOOKUP(D505,'2Рабочее время'!$A$1:$C$50,2,FALSE),VLOOKUP(D505,'2Рабочее время'!$A$1:$C$50,3,FALSE)))))),0)))+IF((AND(COUNTA(O505:Q505)=1,O505&gt;0)),O505*60*VLOOKUP(D505,'2Рабочее время'!$A:$L,4,FALSE)*((IF(VLOOKUP(D505,'2Рабочее время'!$A$1:$C$50,2,FALSE)&gt;0,VLOOKUP(D505,'2Рабочее время'!$A$1:$C$50,2,FALSE),VLOOKUP(D505,'2Рабочее время'!$A$1:$C$50,3,FALSE)))),IF((AND(COUNTA(L505:N505)=1,M505&gt;0)),M505*((IF(VLOOKUP(D505,'2Рабочее время'!$A$1:$C$50,2,FALSE)&gt;0,VLOOKUP(D505,'2Рабочее время'!$A$1:$C$50,2,FALSE),VLOOKUP(D505,'2Рабочее время'!$A$1:$C$50,3,FALSE)))),IF((AND(COUNTA(O505:Q505)=1,P505&gt;0)),P505*((IF(VLOOKUP(D505,'2Рабочее время'!$A$1:$C$50,2,FALSE)&gt;0,VLOOKUP(D505,'2Рабочее время'!$A$1:$C$50,2,FALSE),VLOOKUP(D505,'2Рабочее время'!$A$1:$C$50,3,FALSE)))),IF((AND(COUNTA(O505:Q505)=1,Q505&gt;0)),Q505*T505*IF(S505=0,0,IF(S505="Количество в месяц",1,IF(S505="Количество в неделю",4.285,IF(S505="Количество в день",IF(VLOOKUP(D505,'2Рабочее время'!$A$1:$C$50,2,FALSE)&gt;0,VLOOKUP(D505,'2Рабочее время'!$A$1:$C$50,2,FALSE),VLOOKUP(D505,'2Рабочее время'!$A$1:$C$50,3,FALSE)))))),0))))))</f>
        <v>0</v>
      </c>
      <c r="S505" s="91"/>
      <c r="T505" s="91"/>
      <c r="U505" s="39">
        <v>1</v>
      </c>
      <c r="V505" s="17">
        <f t="shared" si="23"/>
        <v>0</v>
      </c>
      <c r="W505" s="17">
        <f t="shared" si="25"/>
        <v>0</v>
      </c>
    </row>
    <row r="506" spans="4:23" ht="18.75" x14ac:dyDescent="0.25">
      <c r="D506" s="27"/>
      <c r="E506" s="44"/>
      <c r="F506" s="87"/>
      <c r="G506" s="83"/>
      <c r="H506" s="27"/>
      <c r="I506" s="27"/>
      <c r="J506" s="27"/>
      <c r="K506" s="17">
        <f t="shared" si="24"/>
        <v>0</v>
      </c>
      <c r="L506" s="88"/>
      <c r="M506" s="72"/>
      <c r="N506" s="72"/>
      <c r="O506" s="90"/>
      <c r="P506" s="72"/>
      <c r="Q506" s="72"/>
      <c r="R506" s="81">
        <f>IF(OR(COUNTA(L506:N506)&gt;=2,COUNTA(O506:Q506)&gt;=2),"ошибка",(IF((AND(COUNTA(L506:N506)=1,L506&gt;0)),L506*60*VLOOKUP(D506,'2Рабочее время'!$A:$L,4,FALSE)*((IF(VLOOKUP(D506,'2Рабочее время'!$A$1:$C$50,2,FALSE)&gt;0,VLOOKUP(D506,'2Рабочее время'!$A$1:$C$50,2,FALSE),VLOOKUP(D506,'2Рабочее время'!$A$1:$C$50,3,FALSE)))),IF((AND(COUNTA(L506:N506)=1,M506&gt;0)),M506*((IF(VLOOKUP(D506,'2Рабочее время'!$A$1:$C$50,2,FALSE)&gt;0,VLOOKUP(D506,'2Рабочее время'!$A$1:$C$50,2,FALSE),VLOOKUP(D506,'2Рабочее время'!$A$1:$C$50,3,FALSE)))),IF((AND(COUNTA(L506:N506)=1,N506&gt;0)),N506*T506*IF(S506=0,0,IF(S506="Количество в месяц",1,IF(S506="Количество в неделю",4.285,IF(S506="Количество в день",IF(VLOOKUP(D506,'2Рабочее время'!$A$1:$C$50,2,FALSE)&gt;0,VLOOKUP(D506,'2Рабочее время'!$A$1:$C$50,2,FALSE),VLOOKUP(D506,'2Рабочее время'!$A$1:$C$50,3,FALSE)))))),0)))+IF((AND(COUNTA(O506:Q506)=1,O506&gt;0)),O506*60*VLOOKUP(D506,'2Рабочее время'!$A:$L,4,FALSE)*((IF(VLOOKUP(D506,'2Рабочее время'!$A$1:$C$50,2,FALSE)&gt;0,VLOOKUP(D506,'2Рабочее время'!$A$1:$C$50,2,FALSE),VLOOKUP(D506,'2Рабочее время'!$A$1:$C$50,3,FALSE)))),IF((AND(COUNTA(L506:N506)=1,M506&gt;0)),M506*((IF(VLOOKUP(D506,'2Рабочее время'!$A$1:$C$50,2,FALSE)&gt;0,VLOOKUP(D506,'2Рабочее время'!$A$1:$C$50,2,FALSE),VLOOKUP(D506,'2Рабочее время'!$A$1:$C$50,3,FALSE)))),IF((AND(COUNTA(O506:Q506)=1,P506&gt;0)),P506*((IF(VLOOKUP(D506,'2Рабочее время'!$A$1:$C$50,2,FALSE)&gt;0,VLOOKUP(D506,'2Рабочее время'!$A$1:$C$50,2,FALSE),VLOOKUP(D506,'2Рабочее время'!$A$1:$C$50,3,FALSE)))),IF((AND(COUNTA(O506:Q506)=1,Q506&gt;0)),Q506*T506*IF(S506=0,0,IF(S506="Количество в месяц",1,IF(S506="Количество в неделю",4.285,IF(S506="Количество в день",IF(VLOOKUP(D506,'2Рабочее время'!$A$1:$C$50,2,FALSE)&gt;0,VLOOKUP(D506,'2Рабочее время'!$A$1:$C$50,2,FALSE),VLOOKUP(D506,'2Рабочее время'!$A$1:$C$50,3,FALSE)))))),0))))))</f>
        <v>0</v>
      </c>
      <c r="S506" s="91"/>
      <c r="T506" s="91"/>
      <c r="U506" s="39">
        <v>1</v>
      </c>
      <c r="V506" s="17">
        <f t="shared" si="23"/>
        <v>0</v>
      </c>
      <c r="W506" s="17">
        <f t="shared" si="25"/>
        <v>0</v>
      </c>
    </row>
    <row r="507" spans="4:23" ht="18.75" x14ac:dyDescent="0.25">
      <c r="D507" s="27"/>
      <c r="E507" s="44"/>
      <c r="F507" s="87"/>
      <c r="G507" s="83"/>
      <c r="H507" s="27"/>
      <c r="I507" s="27"/>
      <c r="J507" s="27"/>
      <c r="K507" s="17">
        <f t="shared" si="24"/>
        <v>0</v>
      </c>
      <c r="L507" s="88"/>
      <c r="M507" s="72"/>
      <c r="N507" s="72"/>
      <c r="O507" s="90"/>
      <c r="P507" s="72"/>
      <c r="Q507" s="72"/>
      <c r="R507" s="81">
        <f>IF(OR(COUNTA(L507:N507)&gt;=2,COUNTA(O507:Q507)&gt;=2),"ошибка",(IF((AND(COUNTA(L507:N507)=1,L507&gt;0)),L507*60*VLOOKUP(D507,'2Рабочее время'!$A:$L,4,FALSE)*((IF(VLOOKUP(D507,'2Рабочее время'!$A$1:$C$50,2,FALSE)&gt;0,VLOOKUP(D507,'2Рабочее время'!$A$1:$C$50,2,FALSE),VLOOKUP(D507,'2Рабочее время'!$A$1:$C$50,3,FALSE)))),IF((AND(COUNTA(L507:N507)=1,M507&gt;0)),M507*((IF(VLOOKUP(D507,'2Рабочее время'!$A$1:$C$50,2,FALSE)&gt;0,VLOOKUP(D507,'2Рабочее время'!$A$1:$C$50,2,FALSE),VLOOKUP(D507,'2Рабочее время'!$A$1:$C$50,3,FALSE)))),IF((AND(COUNTA(L507:N507)=1,N507&gt;0)),N507*T507*IF(S507=0,0,IF(S507="Количество в месяц",1,IF(S507="Количество в неделю",4.285,IF(S507="Количество в день",IF(VLOOKUP(D507,'2Рабочее время'!$A$1:$C$50,2,FALSE)&gt;0,VLOOKUP(D507,'2Рабочее время'!$A$1:$C$50,2,FALSE),VLOOKUP(D507,'2Рабочее время'!$A$1:$C$50,3,FALSE)))))),0)))+IF((AND(COUNTA(O507:Q507)=1,O507&gt;0)),O507*60*VLOOKUP(D507,'2Рабочее время'!$A:$L,4,FALSE)*((IF(VLOOKUP(D507,'2Рабочее время'!$A$1:$C$50,2,FALSE)&gt;0,VLOOKUP(D507,'2Рабочее время'!$A$1:$C$50,2,FALSE),VLOOKUP(D507,'2Рабочее время'!$A$1:$C$50,3,FALSE)))),IF((AND(COUNTA(L507:N507)=1,M507&gt;0)),M507*((IF(VLOOKUP(D507,'2Рабочее время'!$A$1:$C$50,2,FALSE)&gt;0,VLOOKUP(D507,'2Рабочее время'!$A$1:$C$50,2,FALSE),VLOOKUP(D507,'2Рабочее время'!$A$1:$C$50,3,FALSE)))),IF((AND(COUNTA(O507:Q507)=1,P507&gt;0)),P507*((IF(VLOOKUP(D507,'2Рабочее время'!$A$1:$C$50,2,FALSE)&gt;0,VLOOKUP(D507,'2Рабочее время'!$A$1:$C$50,2,FALSE),VLOOKUP(D507,'2Рабочее время'!$A$1:$C$50,3,FALSE)))),IF((AND(COUNTA(O507:Q507)=1,Q507&gt;0)),Q507*T507*IF(S507=0,0,IF(S507="Количество в месяц",1,IF(S507="Количество в неделю",4.285,IF(S507="Количество в день",IF(VLOOKUP(D507,'2Рабочее время'!$A$1:$C$50,2,FALSE)&gt;0,VLOOKUP(D507,'2Рабочее время'!$A$1:$C$50,2,FALSE),VLOOKUP(D507,'2Рабочее время'!$A$1:$C$50,3,FALSE)))))),0))))))</f>
        <v>0</v>
      </c>
      <c r="S507" s="91"/>
      <c r="T507" s="91"/>
      <c r="U507" s="39">
        <v>1</v>
      </c>
      <c r="V507" s="17">
        <f t="shared" si="23"/>
        <v>0</v>
      </c>
      <c r="W507" s="17">
        <f t="shared" si="25"/>
        <v>0</v>
      </c>
    </row>
    <row r="508" spans="4:23" ht="18.75" x14ac:dyDescent="0.25">
      <c r="D508" s="27"/>
      <c r="E508" s="44"/>
      <c r="F508" s="87"/>
      <c r="G508" s="83"/>
      <c r="H508" s="27"/>
      <c r="I508" s="27"/>
      <c r="J508" s="27"/>
      <c r="K508" s="17">
        <f t="shared" si="24"/>
        <v>0</v>
      </c>
      <c r="L508" s="88"/>
      <c r="M508" s="72"/>
      <c r="N508" s="72"/>
      <c r="O508" s="90"/>
      <c r="P508" s="72"/>
      <c r="Q508" s="72"/>
      <c r="R508" s="81">
        <f>IF(OR(COUNTA(L508:N508)&gt;=2,COUNTA(O508:Q508)&gt;=2),"ошибка",(IF((AND(COUNTA(L508:N508)=1,L508&gt;0)),L508*60*VLOOKUP(D508,'2Рабочее время'!$A:$L,4,FALSE)*((IF(VLOOKUP(D508,'2Рабочее время'!$A$1:$C$50,2,FALSE)&gt;0,VLOOKUP(D508,'2Рабочее время'!$A$1:$C$50,2,FALSE),VLOOKUP(D508,'2Рабочее время'!$A$1:$C$50,3,FALSE)))),IF((AND(COUNTA(L508:N508)=1,M508&gt;0)),M508*((IF(VLOOKUP(D508,'2Рабочее время'!$A$1:$C$50,2,FALSE)&gt;0,VLOOKUP(D508,'2Рабочее время'!$A$1:$C$50,2,FALSE),VLOOKUP(D508,'2Рабочее время'!$A$1:$C$50,3,FALSE)))),IF((AND(COUNTA(L508:N508)=1,N508&gt;0)),N508*T508*IF(S508=0,0,IF(S508="Количество в месяц",1,IF(S508="Количество в неделю",4.285,IF(S508="Количество в день",IF(VLOOKUP(D508,'2Рабочее время'!$A$1:$C$50,2,FALSE)&gt;0,VLOOKUP(D508,'2Рабочее время'!$A$1:$C$50,2,FALSE),VLOOKUP(D508,'2Рабочее время'!$A$1:$C$50,3,FALSE)))))),0)))+IF((AND(COUNTA(O508:Q508)=1,O508&gt;0)),O508*60*VLOOKUP(D508,'2Рабочее время'!$A:$L,4,FALSE)*((IF(VLOOKUP(D508,'2Рабочее время'!$A$1:$C$50,2,FALSE)&gt;0,VLOOKUP(D508,'2Рабочее время'!$A$1:$C$50,2,FALSE),VLOOKUP(D508,'2Рабочее время'!$A$1:$C$50,3,FALSE)))),IF((AND(COUNTA(L508:N508)=1,M508&gt;0)),M508*((IF(VLOOKUP(D508,'2Рабочее время'!$A$1:$C$50,2,FALSE)&gt;0,VLOOKUP(D508,'2Рабочее время'!$A$1:$C$50,2,FALSE),VLOOKUP(D508,'2Рабочее время'!$A$1:$C$50,3,FALSE)))),IF((AND(COUNTA(O508:Q508)=1,P508&gt;0)),P508*((IF(VLOOKUP(D508,'2Рабочее время'!$A$1:$C$50,2,FALSE)&gt;0,VLOOKUP(D508,'2Рабочее время'!$A$1:$C$50,2,FALSE),VLOOKUP(D508,'2Рабочее время'!$A$1:$C$50,3,FALSE)))),IF((AND(COUNTA(O508:Q508)=1,Q508&gt;0)),Q508*T508*IF(S508=0,0,IF(S508="Количество в месяц",1,IF(S508="Количество в неделю",4.285,IF(S508="Количество в день",IF(VLOOKUP(D508,'2Рабочее время'!$A$1:$C$50,2,FALSE)&gt;0,VLOOKUP(D508,'2Рабочее время'!$A$1:$C$50,2,FALSE),VLOOKUP(D508,'2Рабочее время'!$A$1:$C$50,3,FALSE)))))),0))))))</f>
        <v>0</v>
      </c>
      <c r="S508" s="91"/>
      <c r="T508" s="91"/>
      <c r="U508" s="39">
        <v>1</v>
      </c>
      <c r="V508" s="17">
        <f t="shared" si="23"/>
        <v>0</v>
      </c>
      <c r="W508" s="17">
        <f t="shared" si="25"/>
        <v>0</v>
      </c>
    </row>
    <row r="509" spans="4:23" ht="18.75" x14ac:dyDescent="0.25">
      <c r="D509" s="27"/>
      <c r="E509" s="44"/>
      <c r="F509" s="87"/>
      <c r="G509" s="83"/>
      <c r="H509" s="27"/>
      <c r="I509" s="27"/>
      <c r="J509" s="27"/>
      <c r="K509" s="17">
        <f t="shared" si="24"/>
        <v>0</v>
      </c>
      <c r="L509" s="88"/>
      <c r="M509" s="72"/>
      <c r="N509" s="72"/>
      <c r="O509" s="90"/>
      <c r="P509" s="72"/>
      <c r="Q509" s="72"/>
      <c r="R509" s="81">
        <f>IF(OR(COUNTA(L509:N509)&gt;=2,COUNTA(O509:Q509)&gt;=2),"ошибка",(IF((AND(COUNTA(L509:N509)=1,L509&gt;0)),L509*60*VLOOKUP(D509,'2Рабочее время'!$A:$L,4,FALSE)*((IF(VLOOKUP(D509,'2Рабочее время'!$A$1:$C$50,2,FALSE)&gt;0,VLOOKUP(D509,'2Рабочее время'!$A$1:$C$50,2,FALSE),VLOOKUP(D509,'2Рабочее время'!$A$1:$C$50,3,FALSE)))),IF((AND(COUNTA(L509:N509)=1,M509&gt;0)),M509*((IF(VLOOKUP(D509,'2Рабочее время'!$A$1:$C$50,2,FALSE)&gt;0,VLOOKUP(D509,'2Рабочее время'!$A$1:$C$50,2,FALSE),VLOOKUP(D509,'2Рабочее время'!$A$1:$C$50,3,FALSE)))),IF((AND(COUNTA(L509:N509)=1,N509&gt;0)),N509*T509*IF(S509=0,0,IF(S509="Количество в месяц",1,IF(S509="Количество в неделю",4.285,IF(S509="Количество в день",IF(VLOOKUP(D509,'2Рабочее время'!$A$1:$C$50,2,FALSE)&gt;0,VLOOKUP(D509,'2Рабочее время'!$A$1:$C$50,2,FALSE),VLOOKUP(D509,'2Рабочее время'!$A$1:$C$50,3,FALSE)))))),0)))+IF((AND(COUNTA(O509:Q509)=1,O509&gt;0)),O509*60*VLOOKUP(D509,'2Рабочее время'!$A:$L,4,FALSE)*((IF(VLOOKUP(D509,'2Рабочее время'!$A$1:$C$50,2,FALSE)&gt;0,VLOOKUP(D509,'2Рабочее время'!$A$1:$C$50,2,FALSE),VLOOKUP(D509,'2Рабочее время'!$A$1:$C$50,3,FALSE)))),IF((AND(COUNTA(L509:N509)=1,M509&gt;0)),M509*((IF(VLOOKUP(D509,'2Рабочее время'!$A$1:$C$50,2,FALSE)&gt;0,VLOOKUP(D509,'2Рабочее время'!$A$1:$C$50,2,FALSE),VLOOKUP(D509,'2Рабочее время'!$A$1:$C$50,3,FALSE)))),IF((AND(COUNTA(O509:Q509)=1,P509&gt;0)),P509*((IF(VLOOKUP(D509,'2Рабочее время'!$A$1:$C$50,2,FALSE)&gt;0,VLOOKUP(D509,'2Рабочее время'!$A$1:$C$50,2,FALSE),VLOOKUP(D509,'2Рабочее время'!$A$1:$C$50,3,FALSE)))),IF((AND(COUNTA(O509:Q509)=1,Q509&gt;0)),Q509*T509*IF(S509=0,0,IF(S509="Количество в месяц",1,IF(S509="Количество в неделю",4.285,IF(S509="Количество в день",IF(VLOOKUP(D509,'2Рабочее время'!$A$1:$C$50,2,FALSE)&gt;0,VLOOKUP(D509,'2Рабочее время'!$A$1:$C$50,2,FALSE),VLOOKUP(D509,'2Рабочее время'!$A$1:$C$50,3,FALSE)))))),0))))))</f>
        <v>0</v>
      </c>
      <c r="S509" s="91"/>
      <c r="T509" s="91"/>
      <c r="U509" s="39">
        <v>1</v>
      </c>
      <c r="V509" s="17">
        <f t="shared" si="23"/>
        <v>0</v>
      </c>
      <c r="W509" s="17">
        <f t="shared" si="25"/>
        <v>0</v>
      </c>
    </row>
    <row r="510" spans="4:23" ht="18.75" x14ac:dyDescent="0.25">
      <c r="D510" s="27"/>
      <c r="E510" s="44"/>
      <c r="F510" s="87"/>
      <c r="G510" s="83"/>
      <c r="H510" s="27"/>
      <c r="I510" s="27"/>
      <c r="J510" s="27"/>
      <c r="K510" s="17">
        <f t="shared" si="24"/>
        <v>0</v>
      </c>
      <c r="L510" s="88"/>
      <c r="M510" s="72"/>
      <c r="N510" s="72"/>
      <c r="O510" s="90"/>
      <c r="P510" s="72"/>
      <c r="Q510" s="72"/>
      <c r="R510" s="81">
        <f>IF(OR(COUNTA(L510:N510)&gt;=2,COUNTA(O510:Q510)&gt;=2),"ошибка",(IF((AND(COUNTA(L510:N510)=1,L510&gt;0)),L510*60*VLOOKUP(D510,'2Рабочее время'!$A:$L,4,FALSE)*((IF(VLOOKUP(D510,'2Рабочее время'!$A$1:$C$50,2,FALSE)&gt;0,VLOOKUP(D510,'2Рабочее время'!$A$1:$C$50,2,FALSE),VLOOKUP(D510,'2Рабочее время'!$A$1:$C$50,3,FALSE)))),IF((AND(COUNTA(L510:N510)=1,M510&gt;0)),M510*((IF(VLOOKUP(D510,'2Рабочее время'!$A$1:$C$50,2,FALSE)&gt;0,VLOOKUP(D510,'2Рабочее время'!$A$1:$C$50,2,FALSE),VLOOKUP(D510,'2Рабочее время'!$A$1:$C$50,3,FALSE)))),IF((AND(COUNTA(L510:N510)=1,N510&gt;0)),N510*T510*IF(S510=0,0,IF(S510="Количество в месяц",1,IF(S510="Количество в неделю",4.285,IF(S510="Количество в день",IF(VLOOKUP(D510,'2Рабочее время'!$A$1:$C$50,2,FALSE)&gt;0,VLOOKUP(D510,'2Рабочее время'!$A$1:$C$50,2,FALSE),VLOOKUP(D510,'2Рабочее время'!$A$1:$C$50,3,FALSE)))))),0)))+IF((AND(COUNTA(O510:Q510)=1,O510&gt;0)),O510*60*VLOOKUP(D510,'2Рабочее время'!$A:$L,4,FALSE)*((IF(VLOOKUP(D510,'2Рабочее время'!$A$1:$C$50,2,FALSE)&gt;0,VLOOKUP(D510,'2Рабочее время'!$A$1:$C$50,2,FALSE),VLOOKUP(D510,'2Рабочее время'!$A$1:$C$50,3,FALSE)))),IF((AND(COUNTA(L510:N510)=1,M510&gt;0)),M510*((IF(VLOOKUP(D510,'2Рабочее время'!$A$1:$C$50,2,FALSE)&gt;0,VLOOKUP(D510,'2Рабочее время'!$A$1:$C$50,2,FALSE),VLOOKUP(D510,'2Рабочее время'!$A$1:$C$50,3,FALSE)))),IF((AND(COUNTA(O510:Q510)=1,P510&gt;0)),P510*((IF(VLOOKUP(D510,'2Рабочее время'!$A$1:$C$50,2,FALSE)&gt;0,VLOOKUP(D510,'2Рабочее время'!$A$1:$C$50,2,FALSE),VLOOKUP(D510,'2Рабочее время'!$A$1:$C$50,3,FALSE)))),IF((AND(COUNTA(O510:Q510)=1,Q510&gt;0)),Q510*T510*IF(S510=0,0,IF(S510="Количество в месяц",1,IF(S510="Количество в неделю",4.285,IF(S510="Количество в день",IF(VLOOKUP(D510,'2Рабочее время'!$A$1:$C$50,2,FALSE)&gt;0,VLOOKUP(D510,'2Рабочее время'!$A$1:$C$50,2,FALSE),VLOOKUP(D510,'2Рабочее время'!$A$1:$C$50,3,FALSE)))))),0))))))</f>
        <v>0</v>
      </c>
      <c r="S510" s="91"/>
      <c r="T510" s="91"/>
      <c r="U510" s="39">
        <v>1</v>
      </c>
      <c r="V510" s="17">
        <f t="shared" si="23"/>
        <v>0</v>
      </c>
      <c r="W510" s="17">
        <f t="shared" si="25"/>
        <v>0</v>
      </c>
    </row>
    <row r="511" spans="4:23" ht="18.75" x14ac:dyDescent="0.25">
      <c r="D511" s="27"/>
      <c r="E511" s="44"/>
      <c r="F511" s="87"/>
      <c r="G511" s="83"/>
      <c r="H511" s="27"/>
      <c r="I511" s="27"/>
      <c r="J511" s="27"/>
      <c r="K511" s="17">
        <f t="shared" si="24"/>
        <v>0</v>
      </c>
      <c r="L511" s="88"/>
      <c r="M511" s="72"/>
      <c r="N511" s="72"/>
      <c r="O511" s="90"/>
      <c r="P511" s="72"/>
      <c r="Q511" s="72"/>
      <c r="R511" s="81">
        <f>IF(OR(COUNTA(L511:N511)&gt;=2,COUNTA(O511:Q511)&gt;=2),"ошибка",(IF((AND(COUNTA(L511:N511)=1,L511&gt;0)),L511*60*VLOOKUP(D511,'2Рабочее время'!$A:$L,4,FALSE)*((IF(VLOOKUP(D511,'2Рабочее время'!$A$1:$C$50,2,FALSE)&gt;0,VLOOKUP(D511,'2Рабочее время'!$A$1:$C$50,2,FALSE),VLOOKUP(D511,'2Рабочее время'!$A$1:$C$50,3,FALSE)))),IF((AND(COUNTA(L511:N511)=1,M511&gt;0)),M511*((IF(VLOOKUP(D511,'2Рабочее время'!$A$1:$C$50,2,FALSE)&gt;0,VLOOKUP(D511,'2Рабочее время'!$A$1:$C$50,2,FALSE),VLOOKUP(D511,'2Рабочее время'!$A$1:$C$50,3,FALSE)))),IF((AND(COUNTA(L511:N511)=1,N511&gt;0)),N511*T511*IF(S511=0,0,IF(S511="Количество в месяц",1,IF(S511="Количество в неделю",4.285,IF(S511="Количество в день",IF(VLOOKUP(D511,'2Рабочее время'!$A$1:$C$50,2,FALSE)&gt;0,VLOOKUP(D511,'2Рабочее время'!$A$1:$C$50,2,FALSE),VLOOKUP(D511,'2Рабочее время'!$A$1:$C$50,3,FALSE)))))),0)))+IF((AND(COUNTA(O511:Q511)=1,O511&gt;0)),O511*60*VLOOKUP(D511,'2Рабочее время'!$A:$L,4,FALSE)*((IF(VLOOKUP(D511,'2Рабочее время'!$A$1:$C$50,2,FALSE)&gt;0,VLOOKUP(D511,'2Рабочее время'!$A$1:$C$50,2,FALSE),VLOOKUP(D511,'2Рабочее время'!$A$1:$C$50,3,FALSE)))),IF((AND(COUNTA(L511:N511)=1,M511&gt;0)),M511*((IF(VLOOKUP(D511,'2Рабочее время'!$A$1:$C$50,2,FALSE)&gt;0,VLOOKUP(D511,'2Рабочее время'!$A$1:$C$50,2,FALSE),VLOOKUP(D511,'2Рабочее время'!$A$1:$C$50,3,FALSE)))),IF((AND(COUNTA(O511:Q511)=1,P511&gt;0)),P511*((IF(VLOOKUP(D511,'2Рабочее время'!$A$1:$C$50,2,FALSE)&gt;0,VLOOKUP(D511,'2Рабочее время'!$A$1:$C$50,2,FALSE),VLOOKUP(D511,'2Рабочее время'!$A$1:$C$50,3,FALSE)))),IF((AND(COUNTA(O511:Q511)=1,Q511&gt;0)),Q511*T511*IF(S511=0,0,IF(S511="Количество в месяц",1,IF(S511="Количество в неделю",4.285,IF(S511="Количество в день",IF(VLOOKUP(D511,'2Рабочее время'!$A$1:$C$50,2,FALSE)&gt;0,VLOOKUP(D511,'2Рабочее время'!$A$1:$C$50,2,FALSE),VLOOKUP(D511,'2Рабочее время'!$A$1:$C$50,3,FALSE)))))),0))))))</f>
        <v>0</v>
      </c>
      <c r="S511" s="91"/>
      <c r="T511" s="91"/>
      <c r="U511" s="39">
        <v>1</v>
      </c>
      <c r="V511" s="17">
        <f t="shared" si="23"/>
        <v>0</v>
      </c>
      <c r="W511" s="17">
        <f t="shared" si="25"/>
        <v>0</v>
      </c>
    </row>
    <row r="512" spans="4:23" ht="18.75" x14ac:dyDescent="0.25">
      <c r="D512" s="27"/>
      <c r="E512" s="44"/>
      <c r="F512" s="87"/>
      <c r="G512" s="83"/>
      <c r="H512" s="27"/>
      <c r="I512" s="27"/>
      <c r="J512" s="27"/>
      <c r="K512" s="17">
        <f t="shared" si="24"/>
        <v>0</v>
      </c>
      <c r="L512" s="88"/>
      <c r="M512" s="72"/>
      <c r="N512" s="72"/>
      <c r="O512" s="90"/>
      <c r="P512" s="72"/>
      <c r="Q512" s="72"/>
      <c r="R512" s="81">
        <f>IF(OR(COUNTA(L512:N512)&gt;=2,COUNTA(O512:Q512)&gt;=2),"ошибка",(IF((AND(COUNTA(L512:N512)=1,L512&gt;0)),L512*60*VLOOKUP(D512,'2Рабочее время'!$A:$L,4,FALSE)*((IF(VLOOKUP(D512,'2Рабочее время'!$A$1:$C$50,2,FALSE)&gt;0,VLOOKUP(D512,'2Рабочее время'!$A$1:$C$50,2,FALSE),VLOOKUP(D512,'2Рабочее время'!$A$1:$C$50,3,FALSE)))),IF((AND(COUNTA(L512:N512)=1,M512&gt;0)),M512*((IF(VLOOKUP(D512,'2Рабочее время'!$A$1:$C$50,2,FALSE)&gt;0,VLOOKUP(D512,'2Рабочее время'!$A$1:$C$50,2,FALSE),VLOOKUP(D512,'2Рабочее время'!$A$1:$C$50,3,FALSE)))),IF((AND(COUNTA(L512:N512)=1,N512&gt;0)),N512*T512*IF(S512=0,0,IF(S512="Количество в месяц",1,IF(S512="Количество в неделю",4.285,IF(S512="Количество в день",IF(VLOOKUP(D512,'2Рабочее время'!$A$1:$C$50,2,FALSE)&gt;0,VLOOKUP(D512,'2Рабочее время'!$A$1:$C$50,2,FALSE),VLOOKUP(D512,'2Рабочее время'!$A$1:$C$50,3,FALSE)))))),0)))+IF((AND(COUNTA(O512:Q512)=1,O512&gt;0)),O512*60*VLOOKUP(D512,'2Рабочее время'!$A:$L,4,FALSE)*((IF(VLOOKUP(D512,'2Рабочее время'!$A$1:$C$50,2,FALSE)&gt;0,VLOOKUP(D512,'2Рабочее время'!$A$1:$C$50,2,FALSE),VLOOKUP(D512,'2Рабочее время'!$A$1:$C$50,3,FALSE)))),IF((AND(COUNTA(L512:N512)=1,M512&gt;0)),M512*((IF(VLOOKUP(D512,'2Рабочее время'!$A$1:$C$50,2,FALSE)&gt;0,VLOOKUP(D512,'2Рабочее время'!$A$1:$C$50,2,FALSE),VLOOKUP(D512,'2Рабочее время'!$A$1:$C$50,3,FALSE)))),IF((AND(COUNTA(O512:Q512)=1,P512&gt;0)),P512*((IF(VLOOKUP(D512,'2Рабочее время'!$A$1:$C$50,2,FALSE)&gt;0,VLOOKUP(D512,'2Рабочее время'!$A$1:$C$50,2,FALSE),VLOOKUP(D512,'2Рабочее время'!$A$1:$C$50,3,FALSE)))),IF((AND(COUNTA(O512:Q512)=1,Q512&gt;0)),Q512*T512*IF(S512=0,0,IF(S512="Количество в месяц",1,IF(S512="Количество в неделю",4.285,IF(S512="Количество в день",IF(VLOOKUP(D512,'2Рабочее время'!$A$1:$C$50,2,FALSE)&gt;0,VLOOKUP(D512,'2Рабочее время'!$A$1:$C$50,2,FALSE),VLOOKUP(D512,'2Рабочее время'!$A$1:$C$50,3,FALSE)))))),0))))))</f>
        <v>0</v>
      </c>
      <c r="S512" s="91"/>
      <c r="T512" s="91"/>
      <c r="U512" s="39">
        <v>1</v>
      </c>
      <c r="V512" s="17">
        <f t="shared" si="23"/>
        <v>0</v>
      </c>
      <c r="W512" s="17">
        <f t="shared" si="25"/>
        <v>0</v>
      </c>
    </row>
    <row r="513" spans="4:23" ht="18.75" x14ac:dyDescent="0.25">
      <c r="D513" s="27"/>
      <c r="E513" s="44"/>
      <c r="F513" s="87"/>
      <c r="G513" s="83"/>
      <c r="H513" s="27"/>
      <c r="I513" s="27"/>
      <c r="J513" s="27"/>
      <c r="K513" s="17">
        <f t="shared" si="24"/>
        <v>0</v>
      </c>
      <c r="L513" s="88"/>
      <c r="M513" s="72"/>
      <c r="N513" s="72"/>
      <c r="O513" s="90"/>
      <c r="P513" s="72"/>
      <c r="Q513" s="72"/>
      <c r="R513" s="81">
        <f>IF(OR(COUNTA(L513:N513)&gt;=2,COUNTA(O513:Q513)&gt;=2),"ошибка",(IF((AND(COUNTA(L513:N513)=1,L513&gt;0)),L513*60*VLOOKUP(D513,'2Рабочее время'!$A:$L,4,FALSE)*((IF(VLOOKUP(D513,'2Рабочее время'!$A$1:$C$50,2,FALSE)&gt;0,VLOOKUP(D513,'2Рабочее время'!$A$1:$C$50,2,FALSE),VLOOKUP(D513,'2Рабочее время'!$A$1:$C$50,3,FALSE)))),IF((AND(COUNTA(L513:N513)=1,M513&gt;0)),M513*((IF(VLOOKUP(D513,'2Рабочее время'!$A$1:$C$50,2,FALSE)&gt;0,VLOOKUP(D513,'2Рабочее время'!$A$1:$C$50,2,FALSE),VLOOKUP(D513,'2Рабочее время'!$A$1:$C$50,3,FALSE)))),IF((AND(COUNTA(L513:N513)=1,N513&gt;0)),N513*T513*IF(S513=0,0,IF(S513="Количество в месяц",1,IF(S513="Количество в неделю",4.285,IF(S513="Количество в день",IF(VLOOKUP(D513,'2Рабочее время'!$A$1:$C$50,2,FALSE)&gt;0,VLOOKUP(D513,'2Рабочее время'!$A$1:$C$50,2,FALSE),VLOOKUP(D513,'2Рабочее время'!$A$1:$C$50,3,FALSE)))))),0)))+IF((AND(COUNTA(O513:Q513)=1,O513&gt;0)),O513*60*VLOOKUP(D513,'2Рабочее время'!$A:$L,4,FALSE)*((IF(VLOOKUP(D513,'2Рабочее время'!$A$1:$C$50,2,FALSE)&gt;0,VLOOKUP(D513,'2Рабочее время'!$A$1:$C$50,2,FALSE),VLOOKUP(D513,'2Рабочее время'!$A$1:$C$50,3,FALSE)))),IF((AND(COUNTA(L513:N513)=1,M513&gt;0)),M513*((IF(VLOOKUP(D513,'2Рабочее время'!$A$1:$C$50,2,FALSE)&gt;0,VLOOKUP(D513,'2Рабочее время'!$A$1:$C$50,2,FALSE),VLOOKUP(D513,'2Рабочее время'!$A$1:$C$50,3,FALSE)))),IF((AND(COUNTA(O513:Q513)=1,P513&gt;0)),P513*((IF(VLOOKUP(D513,'2Рабочее время'!$A$1:$C$50,2,FALSE)&gt;0,VLOOKUP(D513,'2Рабочее время'!$A$1:$C$50,2,FALSE),VLOOKUP(D513,'2Рабочее время'!$A$1:$C$50,3,FALSE)))),IF((AND(COUNTA(O513:Q513)=1,Q513&gt;0)),Q513*T513*IF(S513=0,0,IF(S513="Количество в месяц",1,IF(S513="Количество в неделю",4.285,IF(S513="Количество в день",IF(VLOOKUP(D513,'2Рабочее время'!$A$1:$C$50,2,FALSE)&gt;0,VLOOKUP(D513,'2Рабочее время'!$A$1:$C$50,2,FALSE),VLOOKUP(D513,'2Рабочее время'!$A$1:$C$50,3,FALSE)))))),0))))))</f>
        <v>0</v>
      </c>
      <c r="S513" s="91"/>
      <c r="T513" s="91"/>
      <c r="U513" s="39">
        <v>1</v>
      </c>
      <c r="V513" s="17">
        <f t="shared" si="23"/>
        <v>0</v>
      </c>
      <c r="W513" s="17">
        <f t="shared" si="25"/>
        <v>0</v>
      </c>
    </row>
    <row r="514" spans="4:23" ht="18.75" x14ac:dyDescent="0.25">
      <c r="D514" s="27"/>
      <c r="E514" s="44"/>
      <c r="F514" s="87"/>
      <c r="G514" s="83"/>
      <c r="H514" s="27"/>
      <c r="I514" s="27"/>
      <c r="J514" s="27"/>
      <c r="K514" s="17">
        <f t="shared" si="24"/>
        <v>0</v>
      </c>
      <c r="L514" s="88"/>
      <c r="M514" s="72"/>
      <c r="N514" s="72"/>
      <c r="O514" s="90"/>
      <c r="P514" s="72"/>
      <c r="Q514" s="72"/>
      <c r="R514" s="81">
        <f>IF(OR(COUNTA(L514:N514)&gt;=2,COUNTA(O514:Q514)&gt;=2),"ошибка",(IF((AND(COUNTA(L514:N514)=1,L514&gt;0)),L514*60*VLOOKUP(D514,'2Рабочее время'!$A:$L,4,FALSE)*((IF(VLOOKUP(D514,'2Рабочее время'!$A$1:$C$50,2,FALSE)&gt;0,VLOOKUP(D514,'2Рабочее время'!$A$1:$C$50,2,FALSE),VLOOKUP(D514,'2Рабочее время'!$A$1:$C$50,3,FALSE)))),IF((AND(COUNTA(L514:N514)=1,M514&gt;0)),M514*((IF(VLOOKUP(D514,'2Рабочее время'!$A$1:$C$50,2,FALSE)&gt;0,VLOOKUP(D514,'2Рабочее время'!$A$1:$C$50,2,FALSE),VLOOKUP(D514,'2Рабочее время'!$A$1:$C$50,3,FALSE)))),IF((AND(COUNTA(L514:N514)=1,N514&gt;0)),N514*T514*IF(S514=0,0,IF(S514="Количество в месяц",1,IF(S514="Количество в неделю",4.285,IF(S514="Количество в день",IF(VLOOKUP(D514,'2Рабочее время'!$A$1:$C$50,2,FALSE)&gt;0,VLOOKUP(D514,'2Рабочее время'!$A$1:$C$50,2,FALSE),VLOOKUP(D514,'2Рабочее время'!$A$1:$C$50,3,FALSE)))))),0)))+IF((AND(COUNTA(O514:Q514)=1,O514&gt;0)),O514*60*VLOOKUP(D514,'2Рабочее время'!$A:$L,4,FALSE)*((IF(VLOOKUP(D514,'2Рабочее время'!$A$1:$C$50,2,FALSE)&gt;0,VLOOKUP(D514,'2Рабочее время'!$A$1:$C$50,2,FALSE),VLOOKUP(D514,'2Рабочее время'!$A$1:$C$50,3,FALSE)))),IF((AND(COUNTA(L514:N514)=1,M514&gt;0)),M514*((IF(VLOOKUP(D514,'2Рабочее время'!$A$1:$C$50,2,FALSE)&gt;0,VLOOKUP(D514,'2Рабочее время'!$A$1:$C$50,2,FALSE),VLOOKUP(D514,'2Рабочее время'!$A$1:$C$50,3,FALSE)))),IF((AND(COUNTA(O514:Q514)=1,P514&gt;0)),P514*((IF(VLOOKUP(D514,'2Рабочее время'!$A$1:$C$50,2,FALSE)&gt;0,VLOOKUP(D514,'2Рабочее время'!$A$1:$C$50,2,FALSE),VLOOKUP(D514,'2Рабочее время'!$A$1:$C$50,3,FALSE)))),IF((AND(COUNTA(O514:Q514)=1,Q514&gt;0)),Q514*T514*IF(S514=0,0,IF(S514="Количество в месяц",1,IF(S514="Количество в неделю",4.285,IF(S514="Количество в день",IF(VLOOKUP(D514,'2Рабочее время'!$A$1:$C$50,2,FALSE)&gt;0,VLOOKUP(D514,'2Рабочее время'!$A$1:$C$50,2,FALSE),VLOOKUP(D514,'2Рабочее время'!$A$1:$C$50,3,FALSE)))))),0))))))</f>
        <v>0</v>
      </c>
      <c r="S514" s="91"/>
      <c r="T514" s="91"/>
      <c r="U514" s="39">
        <v>1</v>
      </c>
      <c r="V514" s="17">
        <f t="shared" si="23"/>
        <v>0</v>
      </c>
      <c r="W514" s="17">
        <f t="shared" si="25"/>
        <v>0</v>
      </c>
    </row>
    <row r="515" spans="4:23" ht="18.75" x14ac:dyDescent="0.25">
      <c r="D515" s="27"/>
      <c r="E515" s="44"/>
      <c r="F515" s="87"/>
      <c r="G515" s="83"/>
      <c r="H515" s="27"/>
      <c r="I515" s="27"/>
      <c r="J515" s="27"/>
      <c r="K515" s="17">
        <f t="shared" si="24"/>
        <v>0</v>
      </c>
      <c r="L515" s="88"/>
      <c r="M515" s="72"/>
      <c r="N515" s="72"/>
      <c r="O515" s="90"/>
      <c r="P515" s="72"/>
      <c r="Q515" s="72"/>
      <c r="R515" s="81">
        <f>IF(OR(COUNTA(L515:N515)&gt;=2,COUNTA(O515:Q515)&gt;=2),"ошибка",(IF((AND(COUNTA(L515:N515)=1,L515&gt;0)),L515*60*VLOOKUP(D515,'2Рабочее время'!$A:$L,4,FALSE)*((IF(VLOOKUP(D515,'2Рабочее время'!$A$1:$C$50,2,FALSE)&gt;0,VLOOKUP(D515,'2Рабочее время'!$A$1:$C$50,2,FALSE),VLOOKUP(D515,'2Рабочее время'!$A$1:$C$50,3,FALSE)))),IF((AND(COUNTA(L515:N515)=1,M515&gt;0)),M515*((IF(VLOOKUP(D515,'2Рабочее время'!$A$1:$C$50,2,FALSE)&gt;0,VLOOKUP(D515,'2Рабочее время'!$A$1:$C$50,2,FALSE),VLOOKUP(D515,'2Рабочее время'!$A$1:$C$50,3,FALSE)))),IF((AND(COUNTA(L515:N515)=1,N515&gt;0)),N515*T515*IF(S515=0,0,IF(S515="Количество в месяц",1,IF(S515="Количество в неделю",4.285,IF(S515="Количество в день",IF(VLOOKUP(D515,'2Рабочее время'!$A$1:$C$50,2,FALSE)&gt;0,VLOOKUP(D515,'2Рабочее время'!$A$1:$C$50,2,FALSE),VLOOKUP(D515,'2Рабочее время'!$A$1:$C$50,3,FALSE)))))),0)))+IF((AND(COUNTA(O515:Q515)=1,O515&gt;0)),O515*60*VLOOKUP(D515,'2Рабочее время'!$A:$L,4,FALSE)*((IF(VLOOKUP(D515,'2Рабочее время'!$A$1:$C$50,2,FALSE)&gt;0,VLOOKUP(D515,'2Рабочее время'!$A$1:$C$50,2,FALSE),VLOOKUP(D515,'2Рабочее время'!$A$1:$C$50,3,FALSE)))),IF((AND(COUNTA(L515:N515)=1,M515&gt;0)),M515*((IF(VLOOKUP(D515,'2Рабочее время'!$A$1:$C$50,2,FALSE)&gt;0,VLOOKUP(D515,'2Рабочее время'!$A$1:$C$50,2,FALSE),VLOOKUP(D515,'2Рабочее время'!$A$1:$C$50,3,FALSE)))),IF((AND(COUNTA(O515:Q515)=1,P515&gt;0)),P515*((IF(VLOOKUP(D515,'2Рабочее время'!$A$1:$C$50,2,FALSE)&gt;0,VLOOKUP(D515,'2Рабочее время'!$A$1:$C$50,2,FALSE),VLOOKUP(D515,'2Рабочее время'!$A$1:$C$50,3,FALSE)))),IF((AND(COUNTA(O515:Q515)=1,Q515&gt;0)),Q515*T515*IF(S515=0,0,IF(S515="Количество в месяц",1,IF(S515="Количество в неделю",4.285,IF(S515="Количество в день",IF(VLOOKUP(D515,'2Рабочее время'!$A$1:$C$50,2,FALSE)&gt;0,VLOOKUP(D515,'2Рабочее время'!$A$1:$C$50,2,FALSE),VLOOKUP(D515,'2Рабочее время'!$A$1:$C$50,3,FALSE)))))),0))))))</f>
        <v>0</v>
      </c>
      <c r="S515" s="91"/>
      <c r="T515" s="91"/>
      <c r="U515" s="39">
        <v>1</v>
      </c>
      <c r="V515" s="17">
        <f t="shared" ref="V515:V524" si="26">IF(S515=0,0,IF(S515="Количество в месяц",K515*T515*U515,IF(S515="Количество в неделю",K515*T515*U515*4.12,IF(S515="Количество в день",K515*T515*U515*20.6))))+R515</f>
        <v>0</v>
      </c>
      <c r="W515" s="17">
        <f t="shared" si="25"/>
        <v>0</v>
      </c>
    </row>
    <row r="516" spans="4:23" ht="18.75" x14ac:dyDescent="0.25">
      <c r="D516" s="27"/>
      <c r="E516" s="44"/>
      <c r="F516" s="87"/>
      <c r="G516" s="83"/>
      <c r="H516" s="27"/>
      <c r="I516" s="27"/>
      <c r="J516" s="27"/>
      <c r="K516" s="17">
        <f t="shared" si="24"/>
        <v>0</v>
      </c>
      <c r="L516" s="88"/>
      <c r="M516" s="72"/>
      <c r="N516" s="72"/>
      <c r="O516" s="90"/>
      <c r="P516" s="72"/>
      <c r="Q516" s="72"/>
      <c r="R516" s="81">
        <f>IF(OR(COUNTA(L516:N516)&gt;=2,COUNTA(O516:Q516)&gt;=2),"ошибка",(IF((AND(COUNTA(L516:N516)=1,L516&gt;0)),L516*60*VLOOKUP(D516,'2Рабочее время'!$A:$L,4,FALSE)*((IF(VLOOKUP(D516,'2Рабочее время'!$A$1:$C$50,2,FALSE)&gt;0,VLOOKUP(D516,'2Рабочее время'!$A$1:$C$50,2,FALSE),VLOOKUP(D516,'2Рабочее время'!$A$1:$C$50,3,FALSE)))),IF((AND(COUNTA(L516:N516)=1,M516&gt;0)),M516*((IF(VLOOKUP(D516,'2Рабочее время'!$A$1:$C$50,2,FALSE)&gt;0,VLOOKUP(D516,'2Рабочее время'!$A$1:$C$50,2,FALSE),VLOOKUP(D516,'2Рабочее время'!$A$1:$C$50,3,FALSE)))),IF((AND(COUNTA(L516:N516)=1,N516&gt;0)),N516*T516*IF(S516=0,0,IF(S516="Количество в месяц",1,IF(S516="Количество в неделю",4.285,IF(S516="Количество в день",IF(VLOOKUP(D516,'2Рабочее время'!$A$1:$C$50,2,FALSE)&gt;0,VLOOKUP(D516,'2Рабочее время'!$A$1:$C$50,2,FALSE),VLOOKUP(D516,'2Рабочее время'!$A$1:$C$50,3,FALSE)))))),0)))+IF((AND(COUNTA(O516:Q516)=1,O516&gt;0)),O516*60*VLOOKUP(D516,'2Рабочее время'!$A:$L,4,FALSE)*((IF(VLOOKUP(D516,'2Рабочее время'!$A$1:$C$50,2,FALSE)&gt;0,VLOOKUP(D516,'2Рабочее время'!$A$1:$C$50,2,FALSE),VLOOKUP(D516,'2Рабочее время'!$A$1:$C$50,3,FALSE)))),IF((AND(COUNTA(L516:N516)=1,M516&gt;0)),M516*((IF(VLOOKUP(D516,'2Рабочее время'!$A$1:$C$50,2,FALSE)&gt;0,VLOOKUP(D516,'2Рабочее время'!$A$1:$C$50,2,FALSE),VLOOKUP(D516,'2Рабочее время'!$A$1:$C$50,3,FALSE)))),IF((AND(COUNTA(O516:Q516)=1,P516&gt;0)),P516*((IF(VLOOKUP(D516,'2Рабочее время'!$A$1:$C$50,2,FALSE)&gt;0,VLOOKUP(D516,'2Рабочее время'!$A$1:$C$50,2,FALSE),VLOOKUP(D516,'2Рабочее время'!$A$1:$C$50,3,FALSE)))),IF((AND(COUNTA(O516:Q516)=1,Q516&gt;0)),Q516*T516*IF(S516=0,0,IF(S516="Количество в месяц",1,IF(S516="Количество в неделю",4.285,IF(S516="Количество в день",IF(VLOOKUP(D516,'2Рабочее время'!$A$1:$C$50,2,FALSE)&gt;0,VLOOKUP(D516,'2Рабочее время'!$A$1:$C$50,2,FALSE),VLOOKUP(D516,'2Рабочее время'!$A$1:$C$50,3,FALSE)))))),0))))))</f>
        <v>0</v>
      </c>
      <c r="S516" s="91"/>
      <c r="T516" s="91"/>
      <c r="U516" s="39">
        <v>1</v>
      </c>
      <c r="V516" s="17">
        <f t="shared" si="26"/>
        <v>0</v>
      </c>
      <c r="W516" s="17">
        <f t="shared" si="25"/>
        <v>0</v>
      </c>
    </row>
    <row r="517" spans="4:23" ht="18.75" x14ac:dyDescent="0.25">
      <c r="D517" s="27"/>
      <c r="E517" s="44"/>
      <c r="F517" s="87"/>
      <c r="G517" s="83"/>
      <c r="H517" s="27"/>
      <c r="I517" s="27"/>
      <c r="J517" s="27"/>
      <c r="K517" s="17">
        <f t="shared" si="24"/>
        <v>0</v>
      </c>
      <c r="L517" s="88"/>
      <c r="M517" s="72"/>
      <c r="N517" s="72"/>
      <c r="O517" s="90"/>
      <c r="P517" s="72"/>
      <c r="Q517" s="72"/>
      <c r="R517" s="81">
        <f>IF(OR(COUNTA(L517:N517)&gt;=2,COUNTA(O517:Q517)&gt;=2),"ошибка",(IF((AND(COUNTA(L517:N517)=1,L517&gt;0)),L517*60*VLOOKUP(D517,'2Рабочее время'!$A:$L,4,FALSE)*((IF(VLOOKUP(D517,'2Рабочее время'!$A$1:$C$50,2,FALSE)&gt;0,VLOOKUP(D517,'2Рабочее время'!$A$1:$C$50,2,FALSE),VLOOKUP(D517,'2Рабочее время'!$A$1:$C$50,3,FALSE)))),IF((AND(COUNTA(L517:N517)=1,M517&gt;0)),M517*((IF(VLOOKUP(D517,'2Рабочее время'!$A$1:$C$50,2,FALSE)&gt;0,VLOOKUP(D517,'2Рабочее время'!$A$1:$C$50,2,FALSE),VLOOKUP(D517,'2Рабочее время'!$A$1:$C$50,3,FALSE)))),IF((AND(COUNTA(L517:N517)=1,N517&gt;0)),N517*T517*IF(S517=0,0,IF(S517="Количество в месяц",1,IF(S517="Количество в неделю",4.285,IF(S517="Количество в день",IF(VLOOKUP(D517,'2Рабочее время'!$A$1:$C$50,2,FALSE)&gt;0,VLOOKUP(D517,'2Рабочее время'!$A$1:$C$50,2,FALSE),VLOOKUP(D517,'2Рабочее время'!$A$1:$C$50,3,FALSE)))))),0)))+IF((AND(COUNTA(O517:Q517)=1,O517&gt;0)),O517*60*VLOOKUP(D517,'2Рабочее время'!$A:$L,4,FALSE)*((IF(VLOOKUP(D517,'2Рабочее время'!$A$1:$C$50,2,FALSE)&gt;0,VLOOKUP(D517,'2Рабочее время'!$A$1:$C$50,2,FALSE),VLOOKUP(D517,'2Рабочее время'!$A$1:$C$50,3,FALSE)))),IF((AND(COUNTA(L517:N517)=1,M517&gt;0)),M517*((IF(VLOOKUP(D517,'2Рабочее время'!$A$1:$C$50,2,FALSE)&gt;0,VLOOKUP(D517,'2Рабочее время'!$A$1:$C$50,2,FALSE),VLOOKUP(D517,'2Рабочее время'!$A$1:$C$50,3,FALSE)))),IF((AND(COUNTA(O517:Q517)=1,P517&gt;0)),P517*((IF(VLOOKUP(D517,'2Рабочее время'!$A$1:$C$50,2,FALSE)&gt;0,VLOOKUP(D517,'2Рабочее время'!$A$1:$C$50,2,FALSE),VLOOKUP(D517,'2Рабочее время'!$A$1:$C$50,3,FALSE)))),IF((AND(COUNTA(O517:Q517)=1,Q517&gt;0)),Q517*T517*IF(S517=0,0,IF(S517="Количество в месяц",1,IF(S517="Количество в неделю",4.285,IF(S517="Количество в день",IF(VLOOKUP(D517,'2Рабочее время'!$A$1:$C$50,2,FALSE)&gt;0,VLOOKUP(D517,'2Рабочее время'!$A$1:$C$50,2,FALSE),VLOOKUP(D517,'2Рабочее время'!$A$1:$C$50,3,FALSE)))))),0))))))</f>
        <v>0</v>
      </c>
      <c r="S517" s="91"/>
      <c r="T517" s="91"/>
      <c r="U517" s="39">
        <v>1</v>
      </c>
      <c r="V517" s="17">
        <f t="shared" si="26"/>
        <v>0</v>
      </c>
      <c r="W517" s="17">
        <f t="shared" si="25"/>
        <v>0</v>
      </c>
    </row>
    <row r="518" spans="4:23" ht="18.75" x14ac:dyDescent="0.25">
      <c r="D518" s="27"/>
      <c r="E518" s="44"/>
      <c r="F518" s="87"/>
      <c r="G518" s="83"/>
      <c r="H518" s="27"/>
      <c r="I518" s="27"/>
      <c r="J518" s="27"/>
      <c r="K518" s="17">
        <f t="shared" si="24"/>
        <v>0</v>
      </c>
      <c r="L518" s="88"/>
      <c r="M518" s="72"/>
      <c r="N518" s="72"/>
      <c r="O518" s="90"/>
      <c r="P518" s="72"/>
      <c r="Q518" s="72"/>
      <c r="R518" s="81">
        <f>IF(OR(COUNTA(L518:N518)&gt;=2,COUNTA(O518:Q518)&gt;=2),"ошибка",(IF((AND(COUNTA(L518:N518)=1,L518&gt;0)),L518*60*VLOOKUP(D518,'2Рабочее время'!$A:$L,4,FALSE)*((IF(VLOOKUP(D518,'2Рабочее время'!$A$1:$C$50,2,FALSE)&gt;0,VLOOKUP(D518,'2Рабочее время'!$A$1:$C$50,2,FALSE),VLOOKUP(D518,'2Рабочее время'!$A$1:$C$50,3,FALSE)))),IF((AND(COUNTA(L518:N518)=1,M518&gt;0)),M518*((IF(VLOOKUP(D518,'2Рабочее время'!$A$1:$C$50,2,FALSE)&gt;0,VLOOKUP(D518,'2Рабочее время'!$A$1:$C$50,2,FALSE),VLOOKUP(D518,'2Рабочее время'!$A$1:$C$50,3,FALSE)))),IF((AND(COUNTA(L518:N518)=1,N518&gt;0)),N518*T518*IF(S518=0,0,IF(S518="Количество в месяц",1,IF(S518="Количество в неделю",4.285,IF(S518="Количество в день",IF(VLOOKUP(D518,'2Рабочее время'!$A$1:$C$50,2,FALSE)&gt;0,VLOOKUP(D518,'2Рабочее время'!$A$1:$C$50,2,FALSE),VLOOKUP(D518,'2Рабочее время'!$A$1:$C$50,3,FALSE)))))),0)))+IF((AND(COUNTA(O518:Q518)=1,O518&gt;0)),O518*60*VLOOKUP(D518,'2Рабочее время'!$A:$L,4,FALSE)*((IF(VLOOKUP(D518,'2Рабочее время'!$A$1:$C$50,2,FALSE)&gt;0,VLOOKUP(D518,'2Рабочее время'!$A$1:$C$50,2,FALSE),VLOOKUP(D518,'2Рабочее время'!$A$1:$C$50,3,FALSE)))),IF((AND(COUNTA(L518:N518)=1,M518&gt;0)),M518*((IF(VLOOKUP(D518,'2Рабочее время'!$A$1:$C$50,2,FALSE)&gt;0,VLOOKUP(D518,'2Рабочее время'!$A$1:$C$50,2,FALSE),VLOOKUP(D518,'2Рабочее время'!$A$1:$C$50,3,FALSE)))),IF((AND(COUNTA(O518:Q518)=1,P518&gt;0)),P518*((IF(VLOOKUP(D518,'2Рабочее время'!$A$1:$C$50,2,FALSE)&gt;0,VLOOKUP(D518,'2Рабочее время'!$A$1:$C$50,2,FALSE),VLOOKUP(D518,'2Рабочее время'!$A$1:$C$50,3,FALSE)))),IF((AND(COUNTA(O518:Q518)=1,Q518&gt;0)),Q518*T518*IF(S518=0,0,IF(S518="Количество в месяц",1,IF(S518="Количество в неделю",4.285,IF(S518="Количество в день",IF(VLOOKUP(D518,'2Рабочее время'!$A$1:$C$50,2,FALSE)&gt;0,VLOOKUP(D518,'2Рабочее время'!$A$1:$C$50,2,FALSE),VLOOKUP(D518,'2Рабочее время'!$A$1:$C$50,3,FALSE)))))),0))))))</f>
        <v>0</v>
      </c>
      <c r="S518" s="91"/>
      <c r="T518" s="91"/>
      <c r="U518" s="39">
        <v>1</v>
      </c>
      <c r="V518" s="17">
        <f t="shared" si="26"/>
        <v>0</v>
      </c>
      <c r="W518" s="17">
        <f t="shared" si="25"/>
        <v>0</v>
      </c>
    </row>
    <row r="519" spans="4:23" ht="18.75" x14ac:dyDescent="0.25">
      <c r="D519" s="27"/>
      <c r="E519" s="44"/>
      <c r="F519" s="87"/>
      <c r="G519" s="83"/>
      <c r="H519" s="27"/>
      <c r="I519" s="27"/>
      <c r="J519" s="27"/>
      <c r="K519" s="17">
        <f t="shared" si="24"/>
        <v>0</v>
      </c>
      <c r="L519" s="88"/>
      <c r="M519" s="72"/>
      <c r="N519" s="72"/>
      <c r="O519" s="90"/>
      <c r="P519" s="72"/>
      <c r="Q519" s="72"/>
      <c r="R519" s="81">
        <f>IF(OR(COUNTA(L519:N519)&gt;=2,COUNTA(O519:Q519)&gt;=2),"ошибка",(IF((AND(COUNTA(L519:N519)=1,L519&gt;0)),L519*60*VLOOKUP(D519,'2Рабочее время'!$A:$L,4,FALSE)*((IF(VLOOKUP(D519,'2Рабочее время'!$A$1:$C$50,2,FALSE)&gt;0,VLOOKUP(D519,'2Рабочее время'!$A$1:$C$50,2,FALSE),VLOOKUP(D519,'2Рабочее время'!$A$1:$C$50,3,FALSE)))),IF((AND(COUNTA(L519:N519)=1,M519&gt;0)),M519*((IF(VLOOKUP(D519,'2Рабочее время'!$A$1:$C$50,2,FALSE)&gt;0,VLOOKUP(D519,'2Рабочее время'!$A$1:$C$50,2,FALSE),VLOOKUP(D519,'2Рабочее время'!$A$1:$C$50,3,FALSE)))),IF((AND(COUNTA(L519:N519)=1,N519&gt;0)),N519*T519*IF(S519=0,0,IF(S519="Количество в месяц",1,IF(S519="Количество в неделю",4.285,IF(S519="Количество в день",IF(VLOOKUP(D519,'2Рабочее время'!$A$1:$C$50,2,FALSE)&gt;0,VLOOKUP(D519,'2Рабочее время'!$A$1:$C$50,2,FALSE),VLOOKUP(D519,'2Рабочее время'!$A$1:$C$50,3,FALSE)))))),0)))+IF((AND(COUNTA(O519:Q519)=1,O519&gt;0)),O519*60*VLOOKUP(D519,'2Рабочее время'!$A:$L,4,FALSE)*((IF(VLOOKUP(D519,'2Рабочее время'!$A$1:$C$50,2,FALSE)&gt;0,VLOOKUP(D519,'2Рабочее время'!$A$1:$C$50,2,FALSE),VLOOKUP(D519,'2Рабочее время'!$A$1:$C$50,3,FALSE)))),IF((AND(COUNTA(L519:N519)=1,M519&gt;0)),M519*((IF(VLOOKUP(D519,'2Рабочее время'!$A$1:$C$50,2,FALSE)&gt;0,VLOOKUP(D519,'2Рабочее время'!$A$1:$C$50,2,FALSE),VLOOKUP(D519,'2Рабочее время'!$A$1:$C$50,3,FALSE)))),IF((AND(COUNTA(O519:Q519)=1,P519&gt;0)),P519*((IF(VLOOKUP(D519,'2Рабочее время'!$A$1:$C$50,2,FALSE)&gt;0,VLOOKUP(D519,'2Рабочее время'!$A$1:$C$50,2,FALSE),VLOOKUP(D519,'2Рабочее время'!$A$1:$C$50,3,FALSE)))),IF((AND(COUNTA(O519:Q519)=1,Q519&gt;0)),Q519*T519*IF(S519=0,0,IF(S519="Количество в месяц",1,IF(S519="Количество в неделю",4.285,IF(S519="Количество в день",IF(VLOOKUP(D519,'2Рабочее время'!$A$1:$C$50,2,FALSE)&gt;0,VLOOKUP(D519,'2Рабочее время'!$A$1:$C$50,2,FALSE),VLOOKUP(D519,'2Рабочее время'!$A$1:$C$50,3,FALSE)))))),0))))))</f>
        <v>0</v>
      </c>
      <c r="S519" s="91"/>
      <c r="T519" s="91"/>
      <c r="U519" s="39">
        <v>1</v>
      </c>
      <c r="V519" s="17">
        <f t="shared" si="26"/>
        <v>0</v>
      </c>
      <c r="W519" s="17">
        <f t="shared" si="25"/>
        <v>0</v>
      </c>
    </row>
    <row r="520" spans="4:23" ht="18.75" x14ac:dyDescent="0.25">
      <c r="D520" s="27"/>
      <c r="E520" s="44"/>
      <c r="F520" s="87"/>
      <c r="G520" s="83"/>
      <c r="H520" s="27"/>
      <c r="I520" s="27"/>
      <c r="J520" s="27"/>
      <c r="K520" s="17">
        <f t="shared" si="24"/>
        <v>0</v>
      </c>
      <c r="L520" s="88"/>
      <c r="M520" s="72"/>
      <c r="N520" s="72"/>
      <c r="O520" s="90"/>
      <c r="P520" s="72"/>
      <c r="Q520" s="72"/>
      <c r="R520" s="81">
        <f>IF(OR(COUNTA(L520:N520)&gt;=2,COUNTA(O520:Q520)&gt;=2),"ошибка",(IF((AND(COUNTA(L520:N520)=1,L520&gt;0)),L520*60*VLOOKUP(D520,'2Рабочее время'!$A:$L,4,FALSE)*((IF(VLOOKUP(D520,'2Рабочее время'!$A$1:$C$50,2,FALSE)&gt;0,VLOOKUP(D520,'2Рабочее время'!$A$1:$C$50,2,FALSE),VLOOKUP(D520,'2Рабочее время'!$A$1:$C$50,3,FALSE)))),IF((AND(COUNTA(L520:N520)=1,M520&gt;0)),M520*((IF(VLOOKUP(D520,'2Рабочее время'!$A$1:$C$50,2,FALSE)&gt;0,VLOOKUP(D520,'2Рабочее время'!$A$1:$C$50,2,FALSE),VLOOKUP(D520,'2Рабочее время'!$A$1:$C$50,3,FALSE)))),IF((AND(COUNTA(L520:N520)=1,N520&gt;0)),N520*T520*IF(S520=0,0,IF(S520="Количество в месяц",1,IF(S520="Количество в неделю",4.285,IF(S520="Количество в день",IF(VLOOKUP(D520,'2Рабочее время'!$A$1:$C$50,2,FALSE)&gt;0,VLOOKUP(D520,'2Рабочее время'!$A$1:$C$50,2,FALSE),VLOOKUP(D520,'2Рабочее время'!$A$1:$C$50,3,FALSE)))))),0)))+IF((AND(COUNTA(O520:Q520)=1,O520&gt;0)),O520*60*VLOOKUP(D520,'2Рабочее время'!$A:$L,4,FALSE)*((IF(VLOOKUP(D520,'2Рабочее время'!$A$1:$C$50,2,FALSE)&gt;0,VLOOKUP(D520,'2Рабочее время'!$A$1:$C$50,2,FALSE),VLOOKUP(D520,'2Рабочее время'!$A$1:$C$50,3,FALSE)))),IF((AND(COUNTA(L520:N520)=1,M520&gt;0)),M520*((IF(VLOOKUP(D520,'2Рабочее время'!$A$1:$C$50,2,FALSE)&gt;0,VLOOKUP(D520,'2Рабочее время'!$A$1:$C$50,2,FALSE),VLOOKUP(D520,'2Рабочее время'!$A$1:$C$50,3,FALSE)))),IF((AND(COUNTA(O520:Q520)=1,P520&gt;0)),P520*((IF(VLOOKUP(D520,'2Рабочее время'!$A$1:$C$50,2,FALSE)&gt;0,VLOOKUP(D520,'2Рабочее время'!$A$1:$C$50,2,FALSE),VLOOKUP(D520,'2Рабочее время'!$A$1:$C$50,3,FALSE)))),IF((AND(COUNTA(O520:Q520)=1,Q520&gt;0)),Q520*T520*IF(S520=0,0,IF(S520="Количество в месяц",1,IF(S520="Количество в неделю",4.285,IF(S520="Количество в день",IF(VLOOKUP(D520,'2Рабочее время'!$A$1:$C$50,2,FALSE)&gt;0,VLOOKUP(D520,'2Рабочее время'!$A$1:$C$50,2,FALSE),VLOOKUP(D520,'2Рабочее время'!$A$1:$C$50,3,FALSE)))))),0))))))</f>
        <v>0</v>
      </c>
      <c r="S520" s="91"/>
      <c r="T520" s="91"/>
      <c r="U520" s="39">
        <v>1</v>
      </c>
      <c r="V520" s="17">
        <f t="shared" si="26"/>
        <v>0</v>
      </c>
      <c r="W520" s="17">
        <f t="shared" si="25"/>
        <v>0</v>
      </c>
    </row>
    <row r="521" spans="4:23" ht="18.75" x14ac:dyDescent="0.25">
      <c r="D521" s="27"/>
      <c r="E521" s="44"/>
      <c r="F521" s="87"/>
      <c r="G521" s="83"/>
      <c r="H521" s="27"/>
      <c r="I521" s="27"/>
      <c r="J521" s="27"/>
      <c r="K521" s="17">
        <f t="shared" si="24"/>
        <v>0</v>
      </c>
      <c r="L521" s="88"/>
      <c r="M521" s="72"/>
      <c r="N521" s="72"/>
      <c r="O521" s="90"/>
      <c r="P521" s="72"/>
      <c r="Q521" s="72"/>
      <c r="R521" s="81">
        <f>IF(OR(COUNTA(L521:N521)&gt;=2,COUNTA(O521:Q521)&gt;=2),"ошибка",(IF((AND(COUNTA(L521:N521)=1,L521&gt;0)),L521*60*VLOOKUP(D521,'2Рабочее время'!$A:$L,4,FALSE)*((IF(VLOOKUP(D521,'2Рабочее время'!$A$1:$C$50,2,FALSE)&gt;0,VLOOKUP(D521,'2Рабочее время'!$A$1:$C$50,2,FALSE),VLOOKUP(D521,'2Рабочее время'!$A$1:$C$50,3,FALSE)))),IF((AND(COUNTA(L521:N521)=1,M521&gt;0)),M521*((IF(VLOOKUP(D521,'2Рабочее время'!$A$1:$C$50,2,FALSE)&gt;0,VLOOKUP(D521,'2Рабочее время'!$A$1:$C$50,2,FALSE),VLOOKUP(D521,'2Рабочее время'!$A$1:$C$50,3,FALSE)))),IF((AND(COUNTA(L521:N521)=1,N521&gt;0)),N521*T521*IF(S521=0,0,IF(S521="Количество в месяц",1,IF(S521="Количество в неделю",4.285,IF(S521="Количество в день",IF(VLOOKUP(D521,'2Рабочее время'!$A$1:$C$50,2,FALSE)&gt;0,VLOOKUP(D521,'2Рабочее время'!$A$1:$C$50,2,FALSE),VLOOKUP(D521,'2Рабочее время'!$A$1:$C$50,3,FALSE)))))),0)))+IF((AND(COUNTA(O521:Q521)=1,O521&gt;0)),O521*60*VLOOKUP(D521,'2Рабочее время'!$A:$L,4,FALSE)*((IF(VLOOKUP(D521,'2Рабочее время'!$A$1:$C$50,2,FALSE)&gt;0,VLOOKUP(D521,'2Рабочее время'!$A$1:$C$50,2,FALSE),VLOOKUP(D521,'2Рабочее время'!$A$1:$C$50,3,FALSE)))),IF((AND(COUNTA(L521:N521)=1,M521&gt;0)),M521*((IF(VLOOKUP(D521,'2Рабочее время'!$A$1:$C$50,2,FALSE)&gt;0,VLOOKUP(D521,'2Рабочее время'!$A$1:$C$50,2,FALSE),VLOOKUP(D521,'2Рабочее время'!$A$1:$C$50,3,FALSE)))),IF((AND(COUNTA(O521:Q521)=1,P521&gt;0)),P521*((IF(VLOOKUP(D521,'2Рабочее время'!$A$1:$C$50,2,FALSE)&gt;0,VLOOKUP(D521,'2Рабочее время'!$A$1:$C$50,2,FALSE),VLOOKUP(D521,'2Рабочее время'!$A$1:$C$50,3,FALSE)))),IF((AND(COUNTA(O521:Q521)=1,Q521&gt;0)),Q521*T521*IF(S521=0,0,IF(S521="Количество в месяц",1,IF(S521="Количество в неделю",4.285,IF(S521="Количество в день",IF(VLOOKUP(D521,'2Рабочее время'!$A$1:$C$50,2,FALSE)&gt;0,VLOOKUP(D521,'2Рабочее время'!$A$1:$C$50,2,FALSE),VLOOKUP(D521,'2Рабочее время'!$A$1:$C$50,3,FALSE)))))),0))))))</f>
        <v>0</v>
      </c>
      <c r="S521" s="91"/>
      <c r="T521" s="91"/>
      <c r="U521" s="39">
        <v>1</v>
      </c>
      <c r="V521" s="17">
        <f t="shared" si="26"/>
        <v>0</v>
      </c>
      <c r="W521" s="17">
        <f t="shared" si="25"/>
        <v>0</v>
      </c>
    </row>
    <row r="522" spans="4:23" ht="18.75" x14ac:dyDescent="0.25">
      <c r="D522" s="27"/>
      <c r="E522" s="44"/>
      <c r="F522" s="87"/>
      <c r="G522" s="83"/>
      <c r="H522" s="27"/>
      <c r="I522" s="27"/>
      <c r="J522" s="27"/>
      <c r="K522" s="17">
        <f t="shared" si="24"/>
        <v>0</v>
      </c>
      <c r="L522" s="88"/>
      <c r="M522" s="72"/>
      <c r="N522" s="72"/>
      <c r="O522" s="90"/>
      <c r="P522" s="72"/>
      <c r="Q522" s="72"/>
      <c r="R522" s="81">
        <f>IF(OR(COUNTA(L522:N522)&gt;=2,COUNTA(O522:Q522)&gt;=2),"ошибка",(IF((AND(COUNTA(L522:N522)=1,L522&gt;0)),L522*60*VLOOKUP(D522,'2Рабочее время'!$A:$L,4,FALSE)*((IF(VLOOKUP(D522,'2Рабочее время'!$A$1:$C$50,2,FALSE)&gt;0,VLOOKUP(D522,'2Рабочее время'!$A$1:$C$50,2,FALSE),VLOOKUP(D522,'2Рабочее время'!$A$1:$C$50,3,FALSE)))),IF((AND(COUNTA(L522:N522)=1,M522&gt;0)),M522*((IF(VLOOKUP(D522,'2Рабочее время'!$A$1:$C$50,2,FALSE)&gt;0,VLOOKUP(D522,'2Рабочее время'!$A$1:$C$50,2,FALSE),VLOOKUP(D522,'2Рабочее время'!$A$1:$C$50,3,FALSE)))),IF((AND(COUNTA(L522:N522)=1,N522&gt;0)),N522*T522*IF(S522=0,0,IF(S522="Количество в месяц",1,IF(S522="Количество в неделю",4.285,IF(S522="Количество в день",IF(VLOOKUP(D522,'2Рабочее время'!$A$1:$C$50,2,FALSE)&gt;0,VLOOKUP(D522,'2Рабочее время'!$A$1:$C$50,2,FALSE),VLOOKUP(D522,'2Рабочее время'!$A$1:$C$50,3,FALSE)))))),0)))+IF((AND(COUNTA(O522:Q522)=1,O522&gt;0)),O522*60*VLOOKUP(D522,'2Рабочее время'!$A:$L,4,FALSE)*((IF(VLOOKUP(D522,'2Рабочее время'!$A$1:$C$50,2,FALSE)&gt;0,VLOOKUP(D522,'2Рабочее время'!$A$1:$C$50,2,FALSE),VLOOKUP(D522,'2Рабочее время'!$A$1:$C$50,3,FALSE)))),IF((AND(COUNTA(L522:N522)=1,M522&gt;0)),M522*((IF(VLOOKUP(D522,'2Рабочее время'!$A$1:$C$50,2,FALSE)&gt;0,VLOOKUP(D522,'2Рабочее время'!$A$1:$C$50,2,FALSE),VLOOKUP(D522,'2Рабочее время'!$A$1:$C$50,3,FALSE)))),IF((AND(COUNTA(O522:Q522)=1,P522&gt;0)),P522*((IF(VLOOKUP(D522,'2Рабочее время'!$A$1:$C$50,2,FALSE)&gt;0,VLOOKUP(D522,'2Рабочее время'!$A$1:$C$50,2,FALSE),VLOOKUP(D522,'2Рабочее время'!$A$1:$C$50,3,FALSE)))),IF((AND(COUNTA(O522:Q522)=1,Q522&gt;0)),Q522*T522*IF(S522=0,0,IF(S522="Количество в месяц",1,IF(S522="Количество в неделю",4.285,IF(S522="Количество в день",IF(VLOOKUP(D522,'2Рабочее время'!$A$1:$C$50,2,FALSE)&gt;0,VLOOKUP(D522,'2Рабочее время'!$A$1:$C$50,2,FALSE),VLOOKUP(D522,'2Рабочее время'!$A$1:$C$50,3,FALSE)))))),0))))))</f>
        <v>0</v>
      </c>
      <c r="S522" s="91"/>
      <c r="T522" s="91"/>
      <c r="U522" s="39">
        <v>1</v>
      </c>
      <c r="V522" s="17">
        <f t="shared" si="26"/>
        <v>0</v>
      </c>
      <c r="W522" s="17">
        <f t="shared" si="25"/>
        <v>0</v>
      </c>
    </row>
    <row r="523" spans="4:23" ht="18.75" x14ac:dyDescent="0.25">
      <c r="D523" s="27"/>
      <c r="E523" s="44"/>
      <c r="F523" s="87"/>
      <c r="G523" s="83"/>
      <c r="H523" s="27"/>
      <c r="I523" s="27"/>
      <c r="J523" s="27"/>
      <c r="K523" s="17">
        <f t="shared" si="24"/>
        <v>0</v>
      </c>
      <c r="L523" s="88"/>
      <c r="M523" s="72"/>
      <c r="N523" s="72"/>
      <c r="O523" s="90"/>
      <c r="P523" s="72"/>
      <c r="Q523" s="72"/>
      <c r="R523" s="81">
        <f>IF(OR(COUNTA(L523:N523)&gt;=2,COUNTA(O523:Q523)&gt;=2),"ошибка",(IF((AND(COUNTA(L523:N523)=1,L523&gt;0)),L523*60*VLOOKUP(D523,'2Рабочее время'!$A:$L,4,FALSE)*((IF(VLOOKUP(D523,'2Рабочее время'!$A$1:$C$50,2,FALSE)&gt;0,VLOOKUP(D523,'2Рабочее время'!$A$1:$C$50,2,FALSE),VLOOKUP(D523,'2Рабочее время'!$A$1:$C$50,3,FALSE)))),IF((AND(COUNTA(L523:N523)=1,M523&gt;0)),M523*((IF(VLOOKUP(D523,'2Рабочее время'!$A$1:$C$50,2,FALSE)&gt;0,VLOOKUP(D523,'2Рабочее время'!$A$1:$C$50,2,FALSE),VLOOKUP(D523,'2Рабочее время'!$A$1:$C$50,3,FALSE)))),IF((AND(COUNTA(L523:N523)=1,N523&gt;0)),N523*T523*IF(S523=0,0,IF(S523="Количество в месяц",1,IF(S523="Количество в неделю",4.285,IF(S523="Количество в день",IF(VLOOKUP(D523,'2Рабочее время'!$A$1:$C$50,2,FALSE)&gt;0,VLOOKUP(D523,'2Рабочее время'!$A$1:$C$50,2,FALSE),VLOOKUP(D523,'2Рабочее время'!$A$1:$C$50,3,FALSE)))))),0)))+IF((AND(COUNTA(O523:Q523)=1,O523&gt;0)),O523*60*VLOOKUP(D523,'2Рабочее время'!$A:$L,4,FALSE)*((IF(VLOOKUP(D523,'2Рабочее время'!$A$1:$C$50,2,FALSE)&gt;0,VLOOKUP(D523,'2Рабочее время'!$A$1:$C$50,2,FALSE),VLOOKUP(D523,'2Рабочее время'!$A$1:$C$50,3,FALSE)))),IF((AND(COUNTA(L523:N523)=1,M523&gt;0)),M523*((IF(VLOOKUP(D523,'2Рабочее время'!$A$1:$C$50,2,FALSE)&gt;0,VLOOKUP(D523,'2Рабочее время'!$A$1:$C$50,2,FALSE),VLOOKUP(D523,'2Рабочее время'!$A$1:$C$50,3,FALSE)))),IF((AND(COUNTA(O523:Q523)=1,P523&gt;0)),P523*((IF(VLOOKUP(D523,'2Рабочее время'!$A$1:$C$50,2,FALSE)&gt;0,VLOOKUP(D523,'2Рабочее время'!$A$1:$C$50,2,FALSE),VLOOKUP(D523,'2Рабочее время'!$A$1:$C$50,3,FALSE)))),IF((AND(COUNTA(O523:Q523)=1,Q523&gt;0)),Q523*T523*IF(S523=0,0,IF(S523="Количество в месяц",1,IF(S523="Количество в неделю",4.285,IF(S523="Количество в день",IF(VLOOKUP(D523,'2Рабочее время'!$A$1:$C$50,2,FALSE)&gt;0,VLOOKUP(D523,'2Рабочее время'!$A$1:$C$50,2,FALSE),VLOOKUP(D523,'2Рабочее время'!$A$1:$C$50,3,FALSE)))))),0))))))</f>
        <v>0</v>
      </c>
      <c r="S523" s="91"/>
      <c r="T523" s="91"/>
      <c r="U523" s="39">
        <v>1</v>
      </c>
      <c r="V523" s="17">
        <f t="shared" si="26"/>
        <v>0</v>
      </c>
      <c r="W523" s="17">
        <f t="shared" si="25"/>
        <v>0</v>
      </c>
    </row>
    <row r="524" spans="4:23" ht="18.75" x14ac:dyDescent="0.25">
      <c r="D524" s="27"/>
      <c r="E524" s="44"/>
      <c r="F524" s="87"/>
      <c r="G524" s="83"/>
      <c r="H524" s="27"/>
      <c r="I524" s="27"/>
      <c r="J524" s="27"/>
      <c r="K524" s="17">
        <f t="shared" si="24"/>
        <v>0</v>
      </c>
      <c r="L524" s="88"/>
      <c r="M524" s="72"/>
      <c r="N524" s="72"/>
      <c r="O524" s="90"/>
      <c r="P524" s="72"/>
      <c r="Q524" s="72"/>
      <c r="R524" s="81">
        <f>IF(OR(COUNTA(L524:N524)&gt;=2,COUNTA(O524:Q524)&gt;=2),"ошибка",(IF((AND(COUNTA(L524:N524)=1,L524&gt;0)),L524*60*VLOOKUP(D524,'2Рабочее время'!$A:$L,4,FALSE)*((IF(VLOOKUP(D524,'2Рабочее время'!$A$1:$C$50,2,FALSE)&gt;0,VLOOKUP(D524,'2Рабочее время'!$A$1:$C$50,2,FALSE),VLOOKUP(D524,'2Рабочее время'!$A$1:$C$50,3,FALSE)))),IF((AND(COUNTA(L524:N524)=1,M524&gt;0)),M524*((IF(VLOOKUP(D524,'2Рабочее время'!$A$1:$C$50,2,FALSE)&gt;0,VLOOKUP(D524,'2Рабочее время'!$A$1:$C$50,2,FALSE),VLOOKUP(D524,'2Рабочее время'!$A$1:$C$50,3,FALSE)))),IF((AND(COUNTA(L524:N524)=1,N524&gt;0)),N524*T524*IF(S524=0,0,IF(S524="Количество в месяц",1,IF(S524="Количество в неделю",4.285,IF(S524="Количество в день",IF(VLOOKUP(D524,'2Рабочее время'!$A$1:$C$50,2,FALSE)&gt;0,VLOOKUP(D524,'2Рабочее время'!$A$1:$C$50,2,FALSE),VLOOKUP(D524,'2Рабочее время'!$A$1:$C$50,3,FALSE)))))),0)))+IF((AND(COUNTA(O524:Q524)=1,O524&gt;0)),O524*60*VLOOKUP(D524,'2Рабочее время'!$A:$L,4,FALSE)*((IF(VLOOKUP(D524,'2Рабочее время'!$A$1:$C$50,2,FALSE)&gt;0,VLOOKUP(D524,'2Рабочее время'!$A$1:$C$50,2,FALSE),VLOOKUP(D524,'2Рабочее время'!$A$1:$C$50,3,FALSE)))),IF((AND(COUNTA(L524:N524)=1,M524&gt;0)),M524*((IF(VLOOKUP(D524,'2Рабочее время'!$A$1:$C$50,2,FALSE)&gt;0,VLOOKUP(D524,'2Рабочее время'!$A$1:$C$50,2,FALSE),VLOOKUP(D524,'2Рабочее время'!$A$1:$C$50,3,FALSE)))),IF((AND(COUNTA(O524:Q524)=1,P524&gt;0)),P524*((IF(VLOOKUP(D524,'2Рабочее время'!$A$1:$C$50,2,FALSE)&gt;0,VLOOKUP(D524,'2Рабочее время'!$A$1:$C$50,2,FALSE),VLOOKUP(D524,'2Рабочее время'!$A$1:$C$50,3,FALSE)))),IF((AND(COUNTA(O524:Q524)=1,Q524&gt;0)),Q524*T524*IF(S524=0,0,IF(S524="Количество в месяц",1,IF(S524="Количество в неделю",4.285,IF(S524="Количество в день",IF(VLOOKUP(D524,'2Рабочее время'!$A$1:$C$50,2,FALSE)&gt;0,VLOOKUP(D524,'2Рабочее время'!$A$1:$C$50,2,FALSE),VLOOKUP(D524,'2Рабочее время'!$A$1:$C$50,3,FALSE)))))),0))))))</f>
        <v>0</v>
      </c>
      <c r="S524" s="91"/>
      <c r="T524" s="91"/>
      <c r="U524" s="39">
        <v>1</v>
      </c>
      <c r="V524" s="17">
        <f t="shared" si="26"/>
        <v>0</v>
      </c>
      <c r="W524" s="17">
        <f t="shared" si="25"/>
        <v>0</v>
      </c>
    </row>
  </sheetData>
  <sheetProtection selectLockedCells="1"/>
  <autoFilter ref="D1:W524"/>
  <sortState ref="A2:Q31">
    <sortCondition ref="F2:F31"/>
  </sortState>
  <conditionalFormatting sqref="Q2:Q524 M2:N524 K2:K524 V2:W524">
    <cfRule type="cellIs" dxfId="85" priority="62" operator="equal">
      <formula>0</formula>
    </cfRule>
    <cfRule type="expression" dxfId="84" priority="63">
      <formula>0</formula>
    </cfRule>
  </conditionalFormatting>
  <conditionalFormatting sqref="W19">
    <cfRule type="cellIs" dxfId="83" priority="18" operator="equal">
      <formula>0</formula>
    </cfRule>
    <cfRule type="expression" dxfId="82" priority="19">
      <formula>0</formula>
    </cfRule>
  </conditionalFormatting>
  <conditionalFormatting sqref="W20:W21">
    <cfRule type="cellIs" dxfId="81" priority="16" operator="equal">
      <formula>0</formula>
    </cfRule>
    <cfRule type="expression" dxfId="80" priority="17">
      <formula>0</formula>
    </cfRule>
  </conditionalFormatting>
  <conditionalFormatting sqref="W21:W524">
    <cfRule type="cellIs" dxfId="79" priority="14" operator="equal">
      <formula>0</formula>
    </cfRule>
    <cfRule type="expression" dxfId="78" priority="15">
      <formula>0</formula>
    </cfRule>
  </conditionalFormatting>
  <conditionalFormatting sqref="L2:L524">
    <cfRule type="cellIs" dxfId="77" priority="12" operator="equal">
      <formula>0</formula>
    </cfRule>
    <cfRule type="expression" dxfId="76" priority="13">
      <formula>0</formula>
    </cfRule>
  </conditionalFormatting>
  <conditionalFormatting sqref="O2:O524">
    <cfRule type="cellIs" dxfId="75" priority="6" operator="equal">
      <formula>0</formula>
    </cfRule>
    <cfRule type="expression" dxfId="74" priority="7">
      <formula>0</formula>
    </cfRule>
  </conditionalFormatting>
  <conditionalFormatting sqref="P2:P524">
    <cfRule type="cellIs" dxfId="73" priority="8" operator="equal">
      <formula>0</formula>
    </cfRule>
    <cfRule type="expression" dxfId="72" priority="9">
      <formula>0</formula>
    </cfRule>
  </conditionalFormatting>
  <conditionalFormatting sqref="R2:R524">
    <cfRule type="cellIs" dxfId="71" priority="2" operator="equal">
      <formula>0</formula>
    </cfRule>
  </conditionalFormatting>
  <conditionalFormatting sqref="R1:R1048576">
    <cfRule type="containsText" dxfId="70" priority="1" operator="containsText" text="ошибка">
      <formula>NOT(ISERROR(SEARCH("ошибка",R1)))</formula>
    </cfRule>
  </conditionalFormatting>
  <pageMargins left="0.19685039370078741" right="0.11811023622047245" top="0.15748031496062992" bottom="0.15748031496062992" header="0.11811023622047245" footer="0.11811023622047245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'Штатные должности'!$A:$A</xm:f>
          </x14:formula1>
          <xm:sqref>D2:D1048576</xm:sqref>
        </x14:dataValidation>
        <x14:dataValidation type="list" allowBlank="1" showInputMessage="1" showErrorMessage="1">
          <x14:formula1>
            <xm:f>Частотность!$A$1:$A$3</xm:f>
          </x14:formula1>
          <xm:sqref>S2:S1048576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L35"/>
  <sheetViews>
    <sheetView zoomScaleNormal="100"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D14" sqref="D14"/>
    </sheetView>
  </sheetViews>
  <sheetFormatPr defaultRowHeight="15" x14ac:dyDescent="0.25"/>
  <cols>
    <col min="1" max="1" width="46.85546875" style="71" customWidth="1"/>
    <col min="2" max="2" width="16.42578125" customWidth="1"/>
    <col min="3" max="3" width="23.42578125" style="3" customWidth="1"/>
    <col min="4" max="4" width="28.140625" customWidth="1"/>
    <col min="5" max="5" width="18.5703125" customWidth="1"/>
    <col min="6" max="6" width="17.28515625" customWidth="1"/>
    <col min="7" max="7" width="16.28515625" customWidth="1"/>
    <col min="8" max="8" width="19.28515625" customWidth="1"/>
    <col min="9" max="9" width="16.28515625" style="3" customWidth="1"/>
    <col min="10" max="10" width="33.28515625" style="51" customWidth="1"/>
    <col min="11" max="11" width="15.42578125" style="51" customWidth="1"/>
    <col min="12" max="12" width="16" style="51" customWidth="1"/>
  </cols>
  <sheetData>
    <row r="1" spans="1:12" s="9" customFormat="1" ht="78.75" x14ac:dyDescent="0.25">
      <c r="A1" s="70" t="s">
        <v>5</v>
      </c>
      <c r="B1" s="16" t="s">
        <v>82</v>
      </c>
      <c r="C1" s="16" t="s">
        <v>81</v>
      </c>
      <c r="D1" s="16" t="s">
        <v>83</v>
      </c>
      <c r="E1" s="16" t="s">
        <v>59</v>
      </c>
      <c r="F1" s="16" t="s">
        <v>60</v>
      </c>
      <c r="G1" s="16" t="s">
        <v>45</v>
      </c>
      <c r="H1" s="16" t="s">
        <v>44</v>
      </c>
      <c r="I1" s="16" t="s">
        <v>48</v>
      </c>
      <c r="J1" s="16" t="s">
        <v>46</v>
      </c>
      <c r="K1" s="20" t="s">
        <v>15</v>
      </c>
      <c r="L1" s="16" t="s">
        <v>61</v>
      </c>
    </row>
    <row r="2" spans="1:12" s="9" customFormat="1" ht="17.25" customHeight="1" x14ac:dyDescent="0.25">
      <c r="A2" s="75"/>
      <c r="B2" s="110"/>
      <c r="C2" s="110">
        <v>20.58</v>
      </c>
      <c r="D2" s="23">
        <v>8</v>
      </c>
      <c r="E2" s="22">
        <v>60</v>
      </c>
      <c r="F2" s="22">
        <v>20</v>
      </c>
      <c r="G2" s="72">
        <v>28</v>
      </c>
      <c r="H2" s="72">
        <v>14</v>
      </c>
      <c r="I2" s="72">
        <v>7</v>
      </c>
      <c r="J2" s="76">
        <f>C2*D2</f>
        <v>164.64</v>
      </c>
      <c r="K2" s="73">
        <f>VLOOKUP(A2,'Потери рабочего времени'!$A$1:$H$26,8,FALSE)</f>
        <v>0</v>
      </c>
      <c r="L2" s="74">
        <f t="shared" ref="L2:L35" si="0">IF(J2=0,0,((F2)/60)*20/J2)</f>
        <v>4.0492387431162943E-2</v>
      </c>
    </row>
    <row r="3" spans="1:12" s="9" customFormat="1" ht="17.25" customHeight="1" x14ac:dyDescent="0.25">
      <c r="A3" s="75"/>
      <c r="B3" s="110"/>
      <c r="C3" s="110">
        <v>20.58</v>
      </c>
      <c r="D3" s="23">
        <v>8</v>
      </c>
      <c r="E3" s="22">
        <v>60</v>
      </c>
      <c r="F3" s="22">
        <v>20</v>
      </c>
      <c r="G3" s="72">
        <v>28</v>
      </c>
      <c r="H3" s="72">
        <v>14</v>
      </c>
      <c r="I3" s="72">
        <v>7</v>
      </c>
      <c r="J3" s="76">
        <f t="shared" ref="J3:J10" si="1">C3*D3</f>
        <v>164.64</v>
      </c>
      <c r="K3" s="73">
        <f>VLOOKUP(A3,'Потери рабочего времени'!$A$1:$H$26,8,FALSE)</f>
        <v>0</v>
      </c>
      <c r="L3" s="74">
        <f t="shared" ref="L3:L10" si="2">IF(J3=0,0,((F3)/60)*20/J3)</f>
        <v>4.0492387431162943E-2</v>
      </c>
    </row>
    <row r="4" spans="1:12" s="9" customFormat="1" ht="17.25" customHeight="1" x14ac:dyDescent="0.25">
      <c r="A4" s="75"/>
      <c r="B4" s="110"/>
      <c r="C4" s="110">
        <v>20.58</v>
      </c>
      <c r="D4" s="23">
        <v>8</v>
      </c>
      <c r="E4" s="22">
        <v>60</v>
      </c>
      <c r="F4" s="22">
        <v>20</v>
      </c>
      <c r="G4" s="72">
        <v>28</v>
      </c>
      <c r="H4" s="72">
        <v>14</v>
      </c>
      <c r="I4" s="72">
        <v>7</v>
      </c>
      <c r="J4" s="76">
        <f t="shared" si="1"/>
        <v>164.64</v>
      </c>
      <c r="K4" s="73">
        <f>VLOOKUP(A4,'Потери рабочего времени'!$A$1:$H$26,8,FALSE)</f>
        <v>0</v>
      </c>
      <c r="L4" s="74">
        <f t="shared" si="2"/>
        <v>4.0492387431162943E-2</v>
      </c>
    </row>
    <row r="5" spans="1:12" s="9" customFormat="1" ht="17.25" customHeight="1" x14ac:dyDescent="0.25">
      <c r="A5" s="75"/>
      <c r="B5" s="110"/>
      <c r="C5" s="110">
        <v>20.58</v>
      </c>
      <c r="D5" s="23">
        <v>8</v>
      </c>
      <c r="E5" s="22">
        <v>60</v>
      </c>
      <c r="F5" s="22">
        <v>20</v>
      </c>
      <c r="G5" s="72">
        <v>28</v>
      </c>
      <c r="H5" s="72">
        <v>14</v>
      </c>
      <c r="I5" s="72">
        <v>7</v>
      </c>
      <c r="J5" s="76">
        <f t="shared" si="1"/>
        <v>164.64</v>
      </c>
      <c r="K5" s="73">
        <f>VLOOKUP(A5,'Потери рабочего времени'!$A$1:$H$26,8,FALSE)</f>
        <v>0</v>
      </c>
      <c r="L5" s="74">
        <f t="shared" si="2"/>
        <v>4.0492387431162943E-2</v>
      </c>
    </row>
    <row r="6" spans="1:12" s="9" customFormat="1" ht="17.25" customHeight="1" x14ac:dyDescent="0.25">
      <c r="A6" s="75"/>
      <c r="B6" s="110"/>
      <c r="C6" s="110">
        <v>20.58</v>
      </c>
      <c r="D6" s="23">
        <v>8</v>
      </c>
      <c r="E6" s="22">
        <v>60</v>
      </c>
      <c r="F6" s="22">
        <v>20</v>
      </c>
      <c r="G6" s="72">
        <v>28</v>
      </c>
      <c r="H6" s="72">
        <v>14</v>
      </c>
      <c r="I6" s="72">
        <v>7</v>
      </c>
      <c r="J6" s="76">
        <f t="shared" si="1"/>
        <v>164.64</v>
      </c>
      <c r="K6" s="73">
        <f>VLOOKUP(A6,'Потери рабочего времени'!$A$1:$H$26,8,FALSE)</f>
        <v>0</v>
      </c>
      <c r="L6" s="74">
        <f t="shared" si="2"/>
        <v>4.0492387431162943E-2</v>
      </c>
    </row>
    <row r="7" spans="1:12" s="9" customFormat="1" ht="17.25" customHeight="1" x14ac:dyDescent="0.25">
      <c r="A7" s="75"/>
      <c r="B7" s="110"/>
      <c r="C7" s="110">
        <v>20.58</v>
      </c>
      <c r="D7" s="23">
        <v>8</v>
      </c>
      <c r="E7" s="22">
        <v>60</v>
      </c>
      <c r="F7" s="22">
        <v>20</v>
      </c>
      <c r="G7" s="72">
        <v>28</v>
      </c>
      <c r="H7" s="72">
        <v>14</v>
      </c>
      <c r="I7" s="72">
        <v>7</v>
      </c>
      <c r="J7" s="76">
        <f t="shared" si="1"/>
        <v>164.64</v>
      </c>
      <c r="K7" s="73">
        <f>VLOOKUP(A7,'Потери рабочего времени'!$A$1:$H$26,8,FALSE)</f>
        <v>0</v>
      </c>
      <c r="L7" s="74">
        <f t="shared" si="2"/>
        <v>4.0492387431162943E-2</v>
      </c>
    </row>
    <row r="8" spans="1:12" s="9" customFormat="1" ht="17.25" customHeight="1" x14ac:dyDescent="0.25">
      <c r="A8" s="75"/>
      <c r="B8" s="110"/>
      <c r="C8" s="110">
        <v>20.58</v>
      </c>
      <c r="D8" s="23">
        <v>8</v>
      </c>
      <c r="E8" s="22">
        <v>60</v>
      </c>
      <c r="F8" s="22">
        <v>20</v>
      </c>
      <c r="G8" s="72">
        <v>28</v>
      </c>
      <c r="H8" s="72">
        <v>14</v>
      </c>
      <c r="I8" s="72">
        <v>7</v>
      </c>
      <c r="J8" s="76">
        <f t="shared" si="1"/>
        <v>164.64</v>
      </c>
      <c r="K8" s="73">
        <f>VLOOKUP(A8,'Потери рабочего времени'!$A$1:$H$26,8,FALSE)</f>
        <v>0</v>
      </c>
      <c r="L8" s="74">
        <f t="shared" si="2"/>
        <v>4.0492387431162943E-2</v>
      </c>
    </row>
    <row r="9" spans="1:12" s="9" customFormat="1" ht="17.25" customHeight="1" x14ac:dyDescent="0.25">
      <c r="A9" s="75"/>
      <c r="B9" s="110"/>
      <c r="C9" s="110">
        <v>20.58</v>
      </c>
      <c r="D9" s="23">
        <v>8</v>
      </c>
      <c r="E9" s="22">
        <v>60</v>
      </c>
      <c r="F9" s="22">
        <v>20</v>
      </c>
      <c r="G9" s="72">
        <v>28</v>
      </c>
      <c r="H9" s="72">
        <v>14</v>
      </c>
      <c r="I9" s="72">
        <v>7</v>
      </c>
      <c r="J9" s="76">
        <f t="shared" si="1"/>
        <v>164.64</v>
      </c>
      <c r="K9" s="73">
        <f>VLOOKUP(A9,'Потери рабочего времени'!$A$1:$H$26,8,FALSE)</f>
        <v>0</v>
      </c>
      <c r="L9" s="74">
        <f t="shared" si="2"/>
        <v>4.0492387431162943E-2</v>
      </c>
    </row>
    <row r="10" spans="1:12" s="9" customFormat="1" ht="17.25" customHeight="1" x14ac:dyDescent="0.25">
      <c r="A10" s="75"/>
      <c r="B10" s="110"/>
      <c r="C10" s="110">
        <v>20.58</v>
      </c>
      <c r="D10" s="23">
        <v>8</v>
      </c>
      <c r="E10" s="22">
        <v>60</v>
      </c>
      <c r="F10" s="22">
        <v>20</v>
      </c>
      <c r="G10" s="72">
        <v>28</v>
      </c>
      <c r="H10" s="72">
        <v>14</v>
      </c>
      <c r="I10" s="72">
        <v>7</v>
      </c>
      <c r="J10" s="76">
        <f t="shared" si="1"/>
        <v>164.64</v>
      </c>
      <c r="K10" s="73">
        <f>VLOOKUP(A10,'Потери рабочего времени'!$A$1:$H$26,8,FALSE)</f>
        <v>0</v>
      </c>
      <c r="L10" s="74">
        <f t="shared" si="2"/>
        <v>4.0492387431162943E-2</v>
      </c>
    </row>
    <row r="11" spans="1:12" s="9" customFormat="1" ht="17.25" customHeight="1" x14ac:dyDescent="0.25">
      <c r="A11" s="75"/>
      <c r="B11" s="24"/>
      <c r="C11" s="22"/>
      <c r="D11" s="23"/>
      <c r="E11" s="22"/>
      <c r="F11" s="22"/>
      <c r="G11" s="72"/>
      <c r="H11" s="72"/>
      <c r="I11" s="72"/>
      <c r="J11" s="76">
        <f t="shared" ref="J11:J35" si="3">C11*(D11-E11/60)</f>
        <v>0</v>
      </c>
      <c r="K11" s="73">
        <f>VLOOKUP(A11,'Потери рабочего времени'!$A$1:$H$26,8,FALSE)</f>
        <v>0</v>
      </c>
      <c r="L11" s="74">
        <f t="shared" si="0"/>
        <v>0</v>
      </c>
    </row>
    <row r="12" spans="1:12" s="9" customFormat="1" ht="17.25" customHeight="1" x14ac:dyDescent="0.25">
      <c r="A12" s="75"/>
      <c r="B12" s="24"/>
      <c r="C12" s="22"/>
      <c r="D12" s="23"/>
      <c r="E12" s="22"/>
      <c r="F12" s="22"/>
      <c r="G12" s="72"/>
      <c r="H12" s="72"/>
      <c r="I12" s="72"/>
      <c r="J12" s="76">
        <f t="shared" si="3"/>
        <v>0</v>
      </c>
      <c r="K12" s="73">
        <f>VLOOKUP(A12,'Потери рабочего времени'!$A$1:$H$26,8,FALSE)</f>
        <v>0</v>
      </c>
      <c r="L12" s="74">
        <f t="shared" si="0"/>
        <v>0</v>
      </c>
    </row>
    <row r="13" spans="1:12" s="9" customFormat="1" ht="17.25" customHeight="1" x14ac:dyDescent="0.25">
      <c r="A13" s="75"/>
      <c r="B13" s="24"/>
      <c r="C13" s="22"/>
      <c r="D13" s="23"/>
      <c r="E13" s="22"/>
      <c r="F13" s="22"/>
      <c r="G13" s="72"/>
      <c r="H13" s="72"/>
      <c r="I13" s="72"/>
      <c r="J13" s="76">
        <f t="shared" si="3"/>
        <v>0</v>
      </c>
      <c r="K13" s="73">
        <f>VLOOKUP(A13,'Потери рабочего времени'!$A$1:$H$26,8,FALSE)</f>
        <v>0</v>
      </c>
      <c r="L13" s="74">
        <f t="shared" si="0"/>
        <v>0</v>
      </c>
    </row>
    <row r="14" spans="1:12" s="9" customFormat="1" ht="17.25" customHeight="1" x14ac:dyDescent="0.25">
      <c r="A14" s="75"/>
      <c r="B14" s="24"/>
      <c r="C14" s="22"/>
      <c r="D14" s="23"/>
      <c r="E14" s="22"/>
      <c r="F14" s="22"/>
      <c r="G14" s="72"/>
      <c r="H14" s="72"/>
      <c r="I14" s="72"/>
      <c r="J14" s="76">
        <f t="shared" si="3"/>
        <v>0</v>
      </c>
      <c r="K14" s="73">
        <f>VLOOKUP(A14,'Потери рабочего времени'!$A$1:$H$26,8,FALSE)</f>
        <v>0</v>
      </c>
      <c r="L14" s="74">
        <f t="shared" si="0"/>
        <v>0</v>
      </c>
    </row>
    <row r="15" spans="1:12" s="9" customFormat="1" ht="17.25" customHeight="1" x14ac:dyDescent="0.25">
      <c r="A15" s="75"/>
      <c r="B15" s="24"/>
      <c r="C15" s="22"/>
      <c r="D15" s="23"/>
      <c r="E15" s="22"/>
      <c r="F15" s="22"/>
      <c r="G15" s="72"/>
      <c r="H15" s="72"/>
      <c r="I15" s="72"/>
      <c r="J15" s="76">
        <f t="shared" si="3"/>
        <v>0</v>
      </c>
      <c r="K15" s="73">
        <f>VLOOKUP(A15,'Потери рабочего времени'!$A$1:$H$26,8,FALSE)</f>
        <v>0</v>
      </c>
      <c r="L15" s="74">
        <f t="shared" si="0"/>
        <v>0</v>
      </c>
    </row>
    <row r="16" spans="1:12" s="9" customFormat="1" ht="17.25" customHeight="1" x14ac:dyDescent="0.25">
      <c r="A16" s="75"/>
      <c r="B16" s="24"/>
      <c r="C16" s="22"/>
      <c r="D16" s="23"/>
      <c r="E16" s="22"/>
      <c r="F16" s="22"/>
      <c r="G16" s="72"/>
      <c r="H16" s="72"/>
      <c r="I16" s="72"/>
      <c r="J16" s="76">
        <f t="shared" si="3"/>
        <v>0</v>
      </c>
      <c r="K16" s="73">
        <f>VLOOKUP(A16,'Потери рабочего времени'!$A$1:$H$26,8,FALSE)</f>
        <v>0</v>
      </c>
      <c r="L16" s="74">
        <f t="shared" si="0"/>
        <v>0</v>
      </c>
    </row>
    <row r="17" spans="1:12" s="9" customFormat="1" ht="17.25" customHeight="1" x14ac:dyDescent="0.25">
      <c r="A17" s="75"/>
      <c r="B17" s="24"/>
      <c r="C17" s="22"/>
      <c r="D17" s="23"/>
      <c r="E17" s="22"/>
      <c r="F17" s="22"/>
      <c r="G17" s="72"/>
      <c r="H17" s="72"/>
      <c r="I17" s="72"/>
      <c r="J17" s="76">
        <f t="shared" si="3"/>
        <v>0</v>
      </c>
      <c r="K17" s="73">
        <f>VLOOKUP(A17,'Потери рабочего времени'!$A$1:$H$26,8,FALSE)</f>
        <v>0</v>
      </c>
      <c r="L17" s="74">
        <f t="shared" si="0"/>
        <v>0</v>
      </c>
    </row>
    <row r="18" spans="1:12" s="9" customFormat="1" ht="17.25" customHeight="1" x14ac:dyDescent="0.25">
      <c r="A18" s="75"/>
      <c r="B18" s="24"/>
      <c r="C18" s="22"/>
      <c r="D18" s="23"/>
      <c r="E18" s="22"/>
      <c r="F18" s="22"/>
      <c r="G18" s="72"/>
      <c r="H18" s="72"/>
      <c r="I18" s="72"/>
      <c r="J18" s="76">
        <f t="shared" si="3"/>
        <v>0</v>
      </c>
      <c r="K18" s="73">
        <f>VLOOKUP(A18,'Потери рабочего времени'!$A$1:$H$26,8,FALSE)</f>
        <v>0</v>
      </c>
      <c r="L18" s="74">
        <f t="shared" si="0"/>
        <v>0</v>
      </c>
    </row>
    <row r="19" spans="1:12" s="9" customFormat="1" ht="17.25" customHeight="1" x14ac:dyDescent="0.25">
      <c r="A19" s="75"/>
      <c r="B19" s="24"/>
      <c r="C19" s="22"/>
      <c r="D19" s="23"/>
      <c r="E19" s="22"/>
      <c r="F19" s="22"/>
      <c r="G19" s="72"/>
      <c r="H19" s="72"/>
      <c r="I19" s="72"/>
      <c r="J19" s="76">
        <f t="shared" si="3"/>
        <v>0</v>
      </c>
      <c r="K19" s="73">
        <f>VLOOKUP(A19,'Потери рабочего времени'!$A$1:$H$26,8,FALSE)</f>
        <v>0</v>
      </c>
      <c r="L19" s="74">
        <f t="shared" si="0"/>
        <v>0</v>
      </c>
    </row>
    <row r="20" spans="1:12" s="9" customFormat="1" ht="17.25" customHeight="1" x14ac:dyDescent="0.25">
      <c r="A20" s="75"/>
      <c r="B20" s="24"/>
      <c r="C20" s="22"/>
      <c r="D20" s="23"/>
      <c r="E20" s="22"/>
      <c r="F20" s="22"/>
      <c r="G20" s="72"/>
      <c r="H20" s="72"/>
      <c r="I20" s="72"/>
      <c r="J20" s="76">
        <f t="shared" si="3"/>
        <v>0</v>
      </c>
      <c r="K20" s="73">
        <f>VLOOKUP(A20,'Потери рабочего времени'!$A$1:$H$26,8,FALSE)</f>
        <v>0</v>
      </c>
      <c r="L20" s="74">
        <f t="shared" si="0"/>
        <v>0</v>
      </c>
    </row>
    <row r="21" spans="1:12" s="9" customFormat="1" ht="17.25" customHeight="1" x14ac:dyDescent="0.25">
      <c r="A21" s="75"/>
      <c r="B21" s="24"/>
      <c r="C21" s="22"/>
      <c r="D21" s="23"/>
      <c r="E21" s="22"/>
      <c r="F21" s="22"/>
      <c r="G21" s="72"/>
      <c r="H21" s="72"/>
      <c r="I21" s="72"/>
      <c r="J21" s="76">
        <f t="shared" si="3"/>
        <v>0</v>
      </c>
      <c r="K21" s="73">
        <f>VLOOKUP(A21,'Потери рабочего времени'!$A$1:$H$26,8,FALSE)</f>
        <v>0</v>
      </c>
      <c r="L21" s="74">
        <f t="shared" si="0"/>
        <v>0</v>
      </c>
    </row>
    <row r="22" spans="1:12" s="8" customFormat="1" ht="15.75" x14ac:dyDescent="0.2">
      <c r="A22" s="75"/>
      <c r="B22" s="24"/>
      <c r="C22" s="22"/>
      <c r="D22" s="23"/>
      <c r="E22" s="22"/>
      <c r="F22" s="22"/>
      <c r="G22" s="72"/>
      <c r="H22" s="72"/>
      <c r="I22" s="72"/>
      <c r="J22" s="76">
        <f t="shared" si="3"/>
        <v>0</v>
      </c>
      <c r="K22" s="73">
        <f>VLOOKUP(A22,'Потери рабочего времени'!$A$1:$H$26,8,FALSE)</f>
        <v>0</v>
      </c>
      <c r="L22" s="74">
        <f t="shared" si="0"/>
        <v>0</v>
      </c>
    </row>
    <row r="23" spans="1:12" s="9" customFormat="1" ht="17.25" customHeight="1" x14ac:dyDescent="0.25">
      <c r="A23" s="75"/>
      <c r="B23" s="24"/>
      <c r="C23" s="22"/>
      <c r="D23" s="23"/>
      <c r="E23" s="22"/>
      <c r="F23" s="22"/>
      <c r="G23" s="72"/>
      <c r="H23" s="72"/>
      <c r="I23" s="72"/>
      <c r="J23" s="76">
        <f t="shared" si="3"/>
        <v>0</v>
      </c>
      <c r="K23" s="73">
        <f>VLOOKUP(A23,'Потери рабочего времени'!$A$1:$H$26,8,FALSE)</f>
        <v>0</v>
      </c>
      <c r="L23" s="74">
        <f t="shared" si="0"/>
        <v>0</v>
      </c>
    </row>
    <row r="24" spans="1:12" s="9" customFormat="1" ht="17.25" customHeight="1" x14ac:dyDescent="0.25">
      <c r="A24" s="75"/>
      <c r="B24" s="24"/>
      <c r="C24" s="22"/>
      <c r="D24" s="23"/>
      <c r="E24" s="22"/>
      <c r="F24" s="22"/>
      <c r="G24" s="72"/>
      <c r="H24" s="72"/>
      <c r="I24" s="72"/>
      <c r="J24" s="76">
        <f t="shared" si="3"/>
        <v>0</v>
      </c>
      <c r="K24" s="73">
        <f>VLOOKUP(A24,'Потери рабочего времени'!$A$1:$H$26,8,FALSE)</f>
        <v>0</v>
      </c>
      <c r="L24" s="74">
        <f t="shared" si="0"/>
        <v>0</v>
      </c>
    </row>
    <row r="25" spans="1:12" s="9" customFormat="1" ht="17.25" customHeight="1" x14ac:dyDescent="0.25">
      <c r="A25" s="75"/>
      <c r="B25" s="24"/>
      <c r="C25" s="22"/>
      <c r="D25" s="23"/>
      <c r="E25" s="22"/>
      <c r="F25" s="22"/>
      <c r="G25" s="72"/>
      <c r="H25" s="72"/>
      <c r="I25" s="72"/>
      <c r="J25" s="76">
        <f t="shared" si="3"/>
        <v>0</v>
      </c>
      <c r="K25" s="73">
        <f>VLOOKUP(A25,'Потери рабочего времени'!$A$1:$H$26,8,FALSE)</f>
        <v>0</v>
      </c>
      <c r="L25" s="74">
        <f t="shared" si="0"/>
        <v>0</v>
      </c>
    </row>
    <row r="26" spans="1:12" s="9" customFormat="1" ht="17.25" customHeight="1" x14ac:dyDescent="0.25">
      <c r="A26" s="75"/>
      <c r="B26" s="24"/>
      <c r="C26" s="22"/>
      <c r="D26" s="23"/>
      <c r="E26" s="22"/>
      <c r="F26" s="22"/>
      <c r="G26" s="72"/>
      <c r="H26" s="72"/>
      <c r="I26" s="72"/>
      <c r="J26" s="76">
        <f t="shared" si="3"/>
        <v>0</v>
      </c>
      <c r="K26" s="73">
        <f>VLOOKUP(A26,'Потери рабочего времени'!$A$1:$H$26,8,FALSE)</f>
        <v>0</v>
      </c>
      <c r="L26" s="74">
        <f t="shared" si="0"/>
        <v>0</v>
      </c>
    </row>
    <row r="27" spans="1:12" s="9" customFormat="1" ht="17.25" customHeight="1" x14ac:dyDescent="0.25">
      <c r="A27" s="75"/>
      <c r="B27" s="24"/>
      <c r="C27" s="22"/>
      <c r="D27" s="23"/>
      <c r="E27" s="22"/>
      <c r="F27" s="22"/>
      <c r="G27" s="72"/>
      <c r="H27" s="72"/>
      <c r="I27" s="72"/>
      <c r="J27" s="76">
        <f t="shared" si="3"/>
        <v>0</v>
      </c>
      <c r="K27" s="73">
        <f>VLOOKUP(A27,'Потери рабочего времени'!$A$1:$H$26,8,FALSE)</f>
        <v>0</v>
      </c>
      <c r="L27" s="74">
        <f t="shared" si="0"/>
        <v>0</v>
      </c>
    </row>
    <row r="28" spans="1:12" s="9" customFormat="1" ht="17.25" customHeight="1" x14ac:dyDescent="0.25">
      <c r="A28" s="75"/>
      <c r="B28" s="24"/>
      <c r="C28" s="22"/>
      <c r="D28" s="23"/>
      <c r="E28" s="22"/>
      <c r="F28" s="22"/>
      <c r="G28" s="72"/>
      <c r="H28" s="72"/>
      <c r="I28" s="72"/>
      <c r="J28" s="76">
        <f t="shared" si="3"/>
        <v>0</v>
      </c>
      <c r="K28" s="73">
        <f>VLOOKUP(A28,'Потери рабочего времени'!$A$1:$H$26,8,FALSE)</f>
        <v>0</v>
      </c>
      <c r="L28" s="74">
        <f t="shared" si="0"/>
        <v>0</v>
      </c>
    </row>
    <row r="29" spans="1:12" s="9" customFormat="1" ht="17.25" customHeight="1" x14ac:dyDescent="0.25">
      <c r="A29" s="75"/>
      <c r="B29" s="24"/>
      <c r="C29" s="22"/>
      <c r="D29" s="23"/>
      <c r="E29" s="22"/>
      <c r="F29" s="22"/>
      <c r="G29" s="72"/>
      <c r="H29" s="72"/>
      <c r="I29" s="72"/>
      <c r="J29" s="76">
        <f t="shared" si="3"/>
        <v>0</v>
      </c>
      <c r="K29" s="73">
        <f>VLOOKUP(A29,'Потери рабочего времени'!$A$1:$H$26,8,FALSE)</f>
        <v>0</v>
      </c>
      <c r="L29" s="74">
        <f t="shared" si="0"/>
        <v>0</v>
      </c>
    </row>
    <row r="30" spans="1:12" s="9" customFormat="1" ht="17.25" customHeight="1" x14ac:dyDescent="0.25">
      <c r="A30" s="75"/>
      <c r="B30" s="24"/>
      <c r="C30" s="22"/>
      <c r="D30" s="23"/>
      <c r="E30" s="22"/>
      <c r="F30" s="22"/>
      <c r="G30" s="72"/>
      <c r="H30" s="72"/>
      <c r="I30" s="72"/>
      <c r="J30" s="76">
        <f t="shared" si="3"/>
        <v>0</v>
      </c>
      <c r="K30" s="73">
        <f>VLOOKUP(A30,'Потери рабочего времени'!$A$1:$H$26,8,FALSE)</f>
        <v>0</v>
      </c>
      <c r="L30" s="74">
        <f t="shared" si="0"/>
        <v>0</v>
      </c>
    </row>
    <row r="31" spans="1:12" s="8" customFormat="1" ht="15.75" x14ac:dyDescent="0.2">
      <c r="A31" s="75"/>
      <c r="B31" s="24"/>
      <c r="C31" s="22"/>
      <c r="D31" s="23"/>
      <c r="E31" s="22"/>
      <c r="F31" s="22"/>
      <c r="G31" s="72"/>
      <c r="H31" s="72"/>
      <c r="I31" s="72"/>
      <c r="J31" s="76">
        <f t="shared" si="3"/>
        <v>0</v>
      </c>
      <c r="K31" s="73">
        <f>IF(A31=0,0,VLOOKUP(A31,'Потери рабочего времени'!$A$1:$H$16,8,FALSE))</f>
        <v>0</v>
      </c>
      <c r="L31" s="74">
        <f t="shared" si="0"/>
        <v>0</v>
      </c>
    </row>
    <row r="32" spans="1:12" s="9" customFormat="1" ht="17.25" customHeight="1" x14ac:dyDescent="0.25">
      <c r="A32" s="75"/>
      <c r="B32" s="24"/>
      <c r="C32" s="22"/>
      <c r="D32" s="23"/>
      <c r="E32" s="22"/>
      <c r="F32" s="22"/>
      <c r="G32" s="72"/>
      <c r="H32" s="72"/>
      <c r="I32" s="72"/>
      <c r="J32" s="76">
        <f t="shared" si="3"/>
        <v>0</v>
      </c>
      <c r="K32" s="73">
        <f>IF(A32=0,0,VLOOKUP(A32,'Потери рабочего времени'!$A$1:$H$16,8,FALSE))</f>
        <v>0</v>
      </c>
      <c r="L32" s="74">
        <f t="shared" si="0"/>
        <v>0</v>
      </c>
    </row>
    <row r="33" spans="1:12" s="9" customFormat="1" ht="17.25" customHeight="1" x14ac:dyDescent="0.25">
      <c r="A33" s="75"/>
      <c r="B33" s="24"/>
      <c r="C33" s="22"/>
      <c r="D33" s="23"/>
      <c r="E33" s="22"/>
      <c r="F33" s="22"/>
      <c r="G33" s="72"/>
      <c r="H33" s="72"/>
      <c r="I33" s="72"/>
      <c r="J33" s="76">
        <f t="shared" si="3"/>
        <v>0</v>
      </c>
      <c r="K33" s="73">
        <f>IF(A33=0,0,VLOOKUP(A33,'Потери рабочего времени'!$A$1:$H$16,8,FALSE))</f>
        <v>0</v>
      </c>
      <c r="L33" s="74">
        <f t="shared" si="0"/>
        <v>0</v>
      </c>
    </row>
    <row r="34" spans="1:12" s="9" customFormat="1" ht="17.25" customHeight="1" x14ac:dyDescent="0.25">
      <c r="A34" s="75"/>
      <c r="B34" s="24"/>
      <c r="C34" s="22"/>
      <c r="D34" s="23"/>
      <c r="E34" s="22"/>
      <c r="F34" s="22"/>
      <c r="G34" s="72"/>
      <c r="H34" s="72"/>
      <c r="I34" s="72"/>
      <c r="J34" s="76">
        <f t="shared" si="3"/>
        <v>0</v>
      </c>
      <c r="K34" s="73">
        <f>IF(A34=0,0,VLOOKUP(A34,'Потери рабочего времени'!$A$1:$H$16,8,FALSE))</f>
        <v>0</v>
      </c>
      <c r="L34" s="74">
        <f t="shared" si="0"/>
        <v>0</v>
      </c>
    </row>
    <row r="35" spans="1:12" s="9" customFormat="1" ht="17.25" customHeight="1" x14ac:dyDescent="0.25">
      <c r="A35" s="75"/>
      <c r="B35" s="24"/>
      <c r="C35" s="22"/>
      <c r="D35" s="23"/>
      <c r="E35" s="22"/>
      <c r="F35" s="22"/>
      <c r="G35" s="72"/>
      <c r="H35" s="72"/>
      <c r="I35" s="72"/>
      <c r="J35" s="76">
        <f t="shared" si="3"/>
        <v>0</v>
      </c>
      <c r="K35" s="73">
        <f>IF(A35=0,0,VLOOKUP(A35,'Потери рабочего времени'!$A$1:$H$16,8,FALSE))</f>
        <v>0</v>
      </c>
      <c r="L35" s="74">
        <f t="shared" si="0"/>
        <v>0</v>
      </c>
    </row>
  </sheetData>
  <sheetProtection selectLockedCells="1"/>
  <conditionalFormatting sqref="G30:G35 H11:H35 G11:G18 G2:H10 J2:K35">
    <cfRule type="cellIs" dxfId="69" priority="21" operator="equal">
      <formula>0</formula>
    </cfRule>
    <cfRule type="expression" dxfId="68" priority="24">
      <formula>0</formula>
    </cfRule>
  </conditionalFormatting>
  <conditionalFormatting sqref="K2:K30">
    <cfRule type="expression" dxfId="67" priority="22">
      <formula>0</formula>
    </cfRule>
    <cfRule type="expression" dxfId="66" priority="23">
      <formula>0</formula>
    </cfRule>
  </conditionalFormatting>
  <conditionalFormatting sqref="G19:G29">
    <cfRule type="cellIs" dxfId="65" priority="13" operator="equal">
      <formula>0</formula>
    </cfRule>
    <cfRule type="expression" dxfId="64" priority="14">
      <formula>0</formula>
    </cfRule>
  </conditionalFormatting>
  <conditionalFormatting sqref="I30:I35 I2:I18">
    <cfRule type="cellIs" dxfId="63" priority="5" operator="equal">
      <formula>0</formula>
    </cfRule>
    <cfRule type="expression" dxfId="62" priority="6">
      <formula>0</formula>
    </cfRule>
  </conditionalFormatting>
  <conditionalFormatting sqref="I19:I29">
    <cfRule type="cellIs" dxfId="61" priority="3" operator="equal">
      <formula>0</formula>
    </cfRule>
    <cfRule type="expression" dxfId="60" priority="4">
      <formula>0</formula>
    </cfRule>
  </conditionalFormatting>
  <conditionalFormatting sqref="A1:K1048576">
    <cfRule type="cellIs" dxfId="59" priority="2" operator="equal">
      <formula>0</formula>
    </cfRule>
  </conditionalFormatting>
  <conditionalFormatting sqref="L11:L35">
    <cfRule type="cellIs" dxfId="58" priority="1" operator="equal">
      <formula>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'Штатные должности'!$A$1:$A$100</xm:f>
          </x14:formula1>
          <xm:sqref>A2:A35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36"/>
  <sheetViews>
    <sheetView zoomScale="89" zoomScaleNormal="89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RowHeight="15" x14ac:dyDescent="0.25"/>
  <cols>
    <col min="1" max="1" width="29.5703125" customWidth="1"/>
    <col min="2" max="2" width="8.28515625" style="3" customWidth="1"/>
    <col min="3" max="3" width="6.28515625" style="3" hidden="1" customWidth="1"/>
    <col min="4" max="4" width="11.140625" style="3" customWidth="1"/>
    <col min="5" max="5" width="7.85546875" style="3" hidden="1" customWidth="1"/>
    <col min="6" max="6" width="10.5703125" style="3" customWidth="1"/>
    <col min="7" max="7" width="6.28515625" style="3" hidden="1" customWidth="1"/>
    <col min="8" max="8" width="12" style="6" customWidth="1"/>
    <col min="9" max="9" width="13.140625" style="71" customWidth="1"/>
    <col min="10" max="10" width="11.5703125" style="45" customWidth="1"/>
    <col min="11" max="11" width="10.140625" style="3" hidden="1" customWidth="1"/>
    <col min="12" max="12" width="11.28515625" style="3" customWidth="1"/>
    <col min="13" max="13" width="6.28515625" style="3" hidden="1" customWidth="1"/>
    <col min="14" max="14" width="8.140625" style="3" customWidth="1"/>
    <col min="15" max="15" width="8.5703125" style="3" hidden="1" customWidth="1"/>
    <col min="16" max="16" width="12.5703125" style="3" customWidth="1"/>
    <col min="17" max="17" width="14" style="45" customWidth="1"/>
    <col min="18" max="18" width="5.140625" style="3" hidden="1" customWidth="1"/>
    <col min="19" max="19" width="10.7109375" customWidth="1"/>
    <col min="20" max="20" width="12.7109375" style="3" hidden="1" customWidth="1"/>
    <col min="21" max="21" width="9.28515625" customWidth="1"/>
    <col min="22" max="22" width="11.28515625" style="3" customWidth="1"/>
    <col min="23" max="23" width="12" customWidth="1"/>
    <col min="24" max="24" width="12.42578125" customWidth="1"/>
    <col min="25" max="25" width="10.28515625" style="6" customWidth="1"/>
    <col min="26" max="26" width="12.85546875" customWidth="1"/>
    <col min="27" max="27" width="15" customWidth="1"/>
    <col min="28" max="28" width="13.85546875" customWidth="1"/>
    <col min="29" max="29" width="18.42578125" style="51" customWidth="1"/>
    <col min="30" max="30" width="12" customWidth="1"/>
  </cols>
  <sheetData>
    <row r="1" spans="1:30" s="51" customFormat="1" ht="7.5" customHeight="1" x14ac:dyDescent="0.25">
      <c r="H1" s="6"/>
      <c r="I1" s="71"/>
      <c r="J1" s="45"/>
      <c r="Q1" s="45"/>
      <c r="Y1" s="6"/>
    </row>
    <row r="2" spans="1:30" s="49" customFormat="1" ht="16.5" customHeight="1" thickBot="1" x14ac:dyDescent="0.35">
      <c r="A2" s="53" t="s">
        <v>43</v>
      </c>
      <c r="B2" s="41" t="s">
        <v>47</v>
      </c>
      <c r="C2" s="47"/>
      <c r="D2" s="41" t="s">
        <v>55</v>
      </c>
      <c r="E2" s="47"/>
      <c r="F2" s="41" t="s">
        <v>55</v>
      </c>
      <c r="G2" s="47"/>
      <c r="H2" s="41" t="s">
        <v>55</v>
      </c>
      <c r="I2" s="41" t="s">
        <v>55</v>
      </c>
      <c r="J2" s="41" t="s">
        <v>47</v>
      </c>
      <c r="L2" s="41" t="s">
        <v>47</v>
      </c>
      <c r="M2" s="47"/>
      <c r="N2" s="41" t="s">
        <v>47</v>
      </c>
      <c r="O2" s="47"/>
      <c r="P2" s="41" t="s">
        <v>55</v>
      </c>
      <c r="Q2" s="48"/>
      <c r="R2" s="47"/>
      <c r="T2" s="50">
        <v>1970</v>
      </c>
      <c r="U2" s="58">
        <f>SUM(U4:U28)</f>
        <v>0</v>
      </c>
      <c r="V2" s="58">
        <f>SUM(V4:V28)</f>
        <v>0</v>
      </c>
      <c r="W2" s="58">
        <f t="shared" ref="W2:AD2" si="0">SUM(W4:W28)</f>
        <v>0</v>
      </c>
      <c r="X2" s="58">
        <f t="shared" si="0"/>
        <v>0</v>
      </c>
      <c r="Y2" s="59" t="e">
        <f>SUM(Y4:Y28)/COUNTIF(Y4:Y28,"&gt;0")</f>
        <v>#DIV/0!</v>
      </c>
      <c r="Z2" s="59" t="e">
        <f>SUM(Z4:Z28)/COUNTIF(Z4:Z28,"&gt;0")</f>
        <v>#DIV/0!</v>
      </c>
      <c r="AA2" s="64">
        <f t="shared" si="0"/>
        <v>0</v>
      </c>
      <c r="AB2" s="64">
        <f t="shared" si="0"/>
        <v>0</v>
      </c>
      <c r="AC2" s="64">
        <f t="shared" si="0"/>
        <v>0</v>
      </c>
      <c r="AD2" s="64">
        <f t="shared" si="0"/>
        <v>0</v>
      </c>
    </row>
    <row r="3" spans="1:30" s="3" customFormat="1" ht="177.75" customHeight="1" x14ac:dyDescent="0.25">
      <c r="A3" s="68" t="s">
        <v>5</v>
      </c>
      <c r="B3" s="60" t="s">
        <v>63</v>
      </c>
      <c r="C3" s="60"/>
      <c r="D3" s="60" t="s">
        <v>64</v>
      </c>
      <c r="E3" s="60"/>
      <c r="F3" s="60" t="s">
        <v>40</v>
      </c>
      <c r="G3" s="60"/>
      <c r="H3" s="61" t="s">
        <v>39</v>
      </c>
      <c r="I3" s="101" t="s">
        <v>60</v>
      </c>
      <c r="J3" s="62" t="s">
        <v>58</v>
      </c>
      <c r="K3" s="61" t="s">
        <v>62</v>
      </c>
      <c r="L3" s="63" t="s">
        <v>41</v>
      </c>
      <c r="M3" s="63" t="s">
        <v>54</v>
      </c>
      <c r="N3" s="63" t="s">
        <v>53</v>
      </c>
      <c r="O3" s="63" t="s">
        <v>42</v>
      </c>
      <c r="P3" s="111" t="s">
        <v>72</v>
      </c>
      <c r="Q3" s="111" t="s">
        <v>73</v>
      </c>
      <c r="R3" s="69" t="s">
        <v>7</v>
      </c>
      <c r="S3" s="54" t="s">
        <v>6</v>
      </c>
      <c r="T3" s="54" t="s">
        <v>49</v>
      </c>
      <c r="U3" s="55" t="s">
        <v>51</v>
      </c>
      <c r="V3" s="55" t="s">
        <v>12</v>
      </c>
      <c r="W3" s="54" t="s">
        <v>8</v>
      </c>
      <c r="X3" s="54" t="s">
        <v>14</v>
      </c>
      <c r="Y3" s="54" t="s">
        <v>9</v>
      </c>
      <c r="Z3" s="56" t="s">
        <v>10</v>
      </c>
      <c r="AA3" s="57" t="s">
        <v>56</v>
      </c>
      <c r="AB3" s="57" t="s">
        <v>52</v>
      </c>
      <c r="AC3" s="57" t="s">
        <v>57</v>
      </c>
      <c r="AD3" s="57" t="s">
        <v>11</v>
      </c>
    </row>
    <row r="4" spans="1:30" s="7" customFormat="1" ht="62.25" customHeight="1" x14ac:dyDescent="0.25">
      <c r="A4" s="114"/>
      <c r="B4" s="41" t="s">
        <v>47</v>
      </c>
      <c r="C4" s="42">
        <f>IF(A4=0,0,VLOOKUP(A4,'2Рабочее время'!$A$1:$K$100,7,FALSE)/365)</f>
        <v>0</v>
      </c>
      <c r="D4" s="41" t="s">
        <v>47</v>
      </c>
      <c r="E4" s="43">
        <f>IF(A4=0,0,VLOOKUP(A4,'2Рабочее время'!$A$1:$K$100,9,FALSE)/365)</f>
        <v>0</v>
      </c>
      <c r="F4" s="93" t="s">
        <v>47</v>
      </c>
      <c r="G4" s="94">
        <f>IF(A4=0,0,VLOOKUP(A4,'2Рабочее время'!$A$1:$K$100,8,FALSE)/365)</f>
        <v>0</v>
      </c>
      <c r="H4" s="95">
        <f>IF(A4=0,0,IF((IF((VLOOKUP(A4,'1Описание работ'!$D:$W,15,FALSE)&gt;0),VLOOKUP(A4,'1Описание работ'!$D:$W,15,FALSE),0))&gt;0,0.0001,0))</f>
        <v>0</v>
      </c>
      <c r="I4" s="102">
        <f>IF(A4=0,0,VLOOKUP(A4,'2Рабочее время'!$A$1:$L$100,12,FALSE))</f>
        <v>0</v>
      </c>
      <c r="J4" s="96"/>
      <c r="K4" s="95">
        <f>IF(A4=0,0,J4/VLOOKUP(A4,'2Рабочее время'!$A:$L,4,FALSE))</f>
        <v>0</v>
      </c>
      <c r="L4" s="93"/>
      <c r="M4" s="93">
        <f>IF(AND($L$2="+",L4&gt;0),L4,1)</f>
        <v>1</v>
      </c>
      <c r="N4" s="95">
        <v>1</v>
      </c>
      <c r="O4" s="97">
        <f>IF($N$2="+",(IF(N4-1&gt;0,1/N4,IF(N4-1&lt;0,1/N4,IF(N4=1,1)))),1)</f>
        <v>1</v>
      </c>
      <c r="P4" s="112">
        <f>VLOOKUP(A4,'Потери рабочего времени'!$A$1:$H$100,8,FALSE)/60</f>
        <v>0</v>
      </c>
      <c r="Q4" s="113">
        <f>IF(A4=0,0,IF($P$2="+",(VLOOKUP(A4,'Потери рабочего времени'!$A$1:$H$30,8,FALSE))/60/VLOOKUP(A4,'2Рабочее время'!$A$1:$L$35,4),0))</f>
        <v>0</v>
      </c>
      <c r="R4" s="98"/>
      <c r="S4" s="17">
        <f>SUMIF('1Описание работ'!D:D,A4,'1Описание работ'!W:W)*(1+IF($I$2="+",I4,0)+IF($H$2="+",H4,0)+IF($J$2="+",K4,0)+Q4)*O4*M4</f>
        <v>0</v>
      </c>
      <c r="T4" s="19">
        <f>IF(B4="+",C4,0)+IF(D4="+",E4,0)+IF(F4="+",G4,0)</f>
        <v>0</v>
      </c>
      <c r="U4" s="17">
        <f>IF(S4=0,0,S4/VLOOKUP(A4,'2Рабочее время'!$A$1:$L$100,10,FALSE))*(1+(IF(AND($D$2="+",D4="+"),E4,0))+(IF(AND($F$2="+",F4="+"),G4,0))+(IF(AND($B$2="+",B4="+"),C4,0)))</f>
        <v>0</v>
      </c>
      <c r="V4" s="18">
        <f>(IF(U4=0,0,IF(U4=0,0,IF((U4-INT(U4))/U4&lt;15%,ROUNDDOWN(U4,0),ROUNDUP(U4,0)))))</f>
        <v>0</v>
      </c>
      <c r="W4" s="18">
        <f>IF(A4=0,0,VLOOKUP(A4,'Штатные должности'!$A:$C,2,FALSE))</f>
        <v>0</v>
      </c>
      <c r="X4" s="18">
        <f>IF(V4=0,0,V4-W4)</f>
        <v>0</v>
      </c>
      <c r="Y4" s="38">
        <f>IF(A4=0,0,S4/(W4*VLOOKUP(A4,'2Рабочее время'!$A:$L,10,FALSE)))</f>
        <v>0</v>
      </c>
      <c r="Z4" s="38">
        <f>IF(S4&gt;0,(IF(A4=0,0,S4/(V4*VLOOKUP(A4,'2Рабочее время'!$A:$L,10,FALSE)))),0)</f>
        <v>0</v>
      </c>
      <c r="AA4" s="46">
        <f>IF(A4=0,0,U4*VLOOKUP(A4,'Штатные должности'!$A:$C,3,FALSE))</f>
        <v>0</v>
      </c>
      <c r="AB4" s="46">
        <f>IF(A4=0,0,V4*VLOOKUP(A4,'Штатные должности'!$A:$C,3,FALSE))</f>
        <v>0</v>
      </c>
      <c r="AC4" s="46">
        <f>IF(A4=0,0,W4*VLOOKUP(A4,'Штатные должности'!$A:$C,3,FALSE))</f>
        <v>0</v>
      </c>
      <c r="AD4" s="46">
        <f>AB4-AC4</f>
        <v>0</v>
      </c>
    </row>
    <row r="5" spans="1:30" s="11" customFormat="1" ht="30.75" customHeight="1" x14ac:dyDescent="0.25">
      <c r="A5" s="114"/>
      <c r="B5" s="41" t="s">
        <v>47</v>
      </c>
      <c r="C5" s="42">
        <f>IF(A5=0,0,VLOOKUP(A5,'2Рабочее время'!$A$1:$K$100,7,FALSE)/365)</f>
        <v>0</v>
      </c>
      <c r="D5" s="41" t="s">
        <v>47</v>
      </c>
      <c r="E5" s="43">
        <f>IF(A5=0,0,VLOOKUP(A5,'2Рабочее время'!$A$1:$K$100,9,FALSE)/365)</f>
        <v>0</v>
      </c>
      <c r="F5" s="93" t="s">
        <v>47</v>
      </c>
      <c r="G5" s="94">
        <f>IF(A5=0,0,VLOOKUP(A5,'2Рабочее время'!$A$1:$K$100,8,FALSE)/365)</f>
        <v>0</v>
      </c>
      <c r="H5" s="95">
        <f>IF(A5=0,0,IF((IF((VLOOKUP(A5,'1Описание работ'!$D:$W,15,FALSE)&gt;0),VLOOKUP(A5,'1Описание работ'!$D:$W,15,FALSE),0))&gt;0,0.0001,0))</f>
        <v>0</v>
      </c>
      <c r="I5" s="102">
        <f>IF(A5=0,0,VLOOKUP(A5,'2Рабочее время'!$A$1:$L$100,12,FALSE))</f>
        <v>0</v>
      </c>
      <c r="J5" s="96"/>
      <c r="K5" s="95">
        <f>IF(A5=0,0,J5/VLOOKUP(A5,'2Рабочее время'!$A:$L,4,FALSE))</f>
        <v>0</v>
      </c>
      <c r="L5" s="93"/>
      <c r="M5" s="93">
        <f t="shared" ref="M5:M10" si="1">IF(AND($L$2="+",L5&gt;0),L5,1)</f>
        <v>1</v>
      </c>
      <c r="N5" s="95">
        <v>1</v>
      </c>
      <c r="O5" s="97">
        <f t="shared" ref="O5:O35" si="2">IF($N$2="+",(IF(N5-1&gt;0,1/N5,IF(N5-1&lt;0,1/N5,IF(N5=1,1)))),1)</f>
        <v>1</v>
      </c>
      <c r="P5" s="112">
        <f>VLOOKUP(A5,'Потери рабочего времени'!$A$1:$H$100,8,FALSE)/60</f>
        <v>0</v>
      </c>
      <c r="Q5" s="113">
        <f>IF(A5=0,0,IF($P$2="+",(VLOOKUP(A5,'Потери рабочего времени'!$A$1:$H$30,8,FALSE))/60/VLOOKUP(A5,'2Рабочее время'!$A$1:$L$35,4),0))</f>
        <v>0</v>
      </c>
      <c r="R5" s="99"/>
      <c r="S5" s="17">
        <f>SUMIF('1Описание работ'!D:D,A5,'1Описание работ'!W:W)*(1+IF($I$2="+",I5,0)+IF($H$2="+",H5,0)+IF($J$2="+",K5,0)+Q5)*O5*M5</f>
        <v>0</v>
      </c>
      <c r="T5" s="19">
        <f t="shared" ref="T5:T28" si="3">IF(B5="+",C5,0)+IF(D5="+",E5,0)+IF(F5="+",G5,0)</f>
        <v>0</v>
      </c>
      <c r="U5" s="17">
        <f>IF(S5=0,0,S5/VLOOKUP(A5,'2Рабочее время'!$A$1:$L$100,10,FALSE))*(1+(IF(AND($D$2="+",D5="+"),E5,0))+(IF(AND($F$2="+",F5="+"),G5,0))+(IF(AND($B$2="+",B5="+"),C5,0)))</f>
        <v>0</v>
      </c>
      <c r="V5" s="18">
        <f t="shared" ref="V5:V10" si="4">(IF(U5=0,0,IF(U5=0,0,IF((U5-INT(U5))/U5&lt;15%,ROUNDDOWN(U5,0),ROUNDUP(U5,0)))))</f>
        <v>0</v>
      </c>
      <c r="W5" s="18">
        <f>IF(A5=0,0,VLOOKUP(A5,'Штатные должности'!$A:$C,2,FALSE))</f>
        <v>0</v>
      </c>
      <c r="X5" s="18">
        <f t="shared" ref="X5:X10" si="5">IF(V5=0,0,V5-W5)</f>
        <v>0</v>
      </c>
      <c r="Y5" s="38">
        <f>IF(A5=0,0,S5/(W5*VLOOKUP(A5,'2Рабочее время'!$A:$L,10,FALSE)))</f>
        <v>0</v>
      </c>
      <c r="Z5" s="38">
        <f>IF(S5&gt;0,(IF(A5=0,0,S5/(V5*VLOOKUP(A5,'2Рабочее время'!$A:$L,10,FALSE)))),0)</f>
        <v>0</v>
      </c>
      <c r="AA5" s="46">
        <f>IF(A5=0,0,U5*VLOOKUP(A5,'Штатные должности'!$A:$C,3,FALSE))</f>
        <v>0</v>
      </c>
      <c r="AB5" s="46">
        <f>IF(A5=0,0,V5*VLOOKUP(A5,'Штатные должности'!$A:$C,3,FALSE))</f>
        <v>0</v>
      </c>
      <c r="AC5" s="46">
        <f>IF(A5=0,0,W5*VLOOKUP(A5,'Штатные должности'!$A:$C,3,FALSE))</f>
        <v>0</v>
      </c>
      <c r="AD5" s="46">
        <f t="shared" ref="AD5:AD10" si="6">AB5-AC5</f>
        <v>0</v>
      </c>
    </row>
    <row r="6" spans="1:30" s="10" customFormat="1" ht="45" customHeight="1" x14ac:dyDescent="0.25">
      <c r="A6" s="114"/>
      <c r="B6" s="41" t="s">
        <v>47</v>
      </c>
      <c r="C6" s="42">
        <f>IF(A6=0,0,VLOOKUP(A6,'2Рабочее время'!$A$1:$K$100,7,FALSE)/365)</f>
        <v>0</v>
      </c>
      <c r="D6" s="41" t="s">
        <v>47</v>
      </c>
      <c r="E6" s="43">
        <f>IF(A6=0,0,VLOOKUP(A6,'2Рабочее время'!$A$1:$K$100,9,FALSE)/365)</f>
        <v>0</v>
      </c>
      <c r="F6" s="93" t="s">
        <v>47</v>
      </c>
      <c r="G6" s="94">
        <f>IF(A6=0,0,VLOOKUP(A6,'2Рабочее время'!$A$1:$K$100,8,FALSE)/365)</f>
        <v>0</v>
      </c>
      <c r="H6" s="95">
        <f>IF(A6=0,0,IF((IF((VLOOKUP(A6,'1Описание работ'!$D:$W,15,FALSE)&gt;0),VLOOKUP(A6,'1Описание работ'!$D:$W,15,FALSE),0))&gt;0,0.0001,0))</f>
        <v>0</v>
      </c>
      <c r="I6" s="102">
        <f>IF(A6=0,0,VLOOKUP(A6,'2Рабочее время'!$A$1:$L$100,12,FALSE))</f>
        <v>0</v>
      </c>
      <c r="J6" s="96"/>
      <c r="K6" s="95">
        <f>IF(A6=0,0,J6/VLOOKUP(A6,'2Рабочее время'!$A:$L,4,FALSE))</f>
        <v>0</v>
      </c>
      <c r="L6" s="93"/>
      <c r="M6" s="93">
        <f t="shared" si="1"/>
        <v>1</v>
      </c>
      <c r="N6" s="95">
        <v>1</v>
      </c>
      <c r="O6" s="97">
        <f t="shared" si="2"/>
        <v>1</v>
      </c>
      <c r="P6" s="112">
        <f>VLOOKUP(A6,'Потери рабочего времени'!$A$1:$H$100,8,FALSE)/60</f>
        <v>0</v>
      </c>
      <c r="Q6" s="113">
        <f>IF(A6=0,0,IF($P$2="+",(VLOOKUP(A6,'Потери рабочего времени'!$A$1:$H$30,8,FALSE))/60/VLOOKUP(A6,'2Рабочее время'!$A$1:$L$35,4),0))</f>
        <v>0</v>
      </c>
      <c r="R6" s="100"/>
      <c r="S6" s="17">
        <f>SUMIF('1Описание работ'!D:D,A6,'1Описание работ'!W:W)*(1+IF($I$2="+",I6,0)+IF($H$2="+",H6,0)+IF($J$2="+",K6,0)+Q6)*O6*M6</f>
        <v>0</v>
      </c>
      <c r="T6" s="19">
        <f t="shared" si="3"/>
        <v>0</v>
      </c>
      <c r="U6" s="17">
        <f>IF(S6=0,0,S6/VLOOKUP(A6,'2Рабочее время'!$A$1:$L$100,10,FALSE))*(1+(IF(AND($D$2="+",D6="+"),E6,0))+(IF(AND($F$2="+",F6="+"),G6,0))+(IF(AND($B$2="+",B6="+"),C6,0)))</f>
        <v>0</v>
      </c>
      <c r="V6" s="18">
        <f t="shared" si="4"/>
        <v>0</v>
      </c>
      <c r="W6" s="18">
        <f>IF(A6=0,0,VLOOKUP(A6,'Штатные должности'!$A:$C,2,FALSE))</f>
        <v>0</v>
      </c>
      <c r="X6" s="18">
        <f t="shared" si="5"/>
        <v>0</v>
      </c>
      <c r="Y6" s="38">
        <f>IF(A6=0,0,S6/(W6*VLOOKUP(A6,'2Рабочее время'!$A:$L,10,FALSE)))</f>
        <v>0</v>
      </c>
      <c r="Z6" s="38">
        <f>IF(S6&gt;0,(IF(A6=0,0,S6/(V6*VLOOKUP(A6,'2Рабочее время'!$A:$L,10,FALSE)))),0)</f>
        <v>0</v>
      </c>
      <c r="AA6" s="46">
        <f>IF(A6=0,0,U6*VLOOKUP(A6,'Штатные должности'!$A:$C,3,FALSE))</f>
        <v>0</v>
      </c>
      <c r="AB6" s="46">
        <f>IF(A6=0,0,V6*VLOOKUP(A6,'Штатные должности'!$A:$C,3,FALSE))</f>
        <v>0</v>
      </c>
      <c r="AC6" s="46">
        <f>IF(A6=0,0,W6*VLOOKUP(A6,'Штатные должности'!$A:$C,3,FALSE))</f>
        <v>0</v>
      </c>
      <c r="AD6" s="46">
        <f t="shared" si="6"/>
        <v>0</v>
      </c>
    </row>
    <row r="7" spans="1:30" s="7" customFormat="1" ht="30.75" customHeight="1" x14ac:dyDescent="0.25">
      <c r="A7" s="114"/>
      <c r="B7" s="41" t="s">
        <v>47</v>
      </c>
      <c r="C7" s="42">
        <f>IF(A7=0,0,VLOOKUP(A7,'2Рабочее время'!$A$1:$K$100,7,FALSE)/365)</f>
        <v>0</v>
      </c>
      <c r="D7" s="41" t="s">
        <v>47</v>
      </c>
      <c r="E7" s="43">
        <f>IF(A7=0,0,VLOOKUP(A7,'2Рабочее время'!$A$1:$K$100,9,FALSE)/365)</f>
        <v>0</v>
      </c>
      <c r="F7" s="93" t="s">
        <v>47</v>
      </c>
      <c r="G7" s="94">
        <f>IF(A7=0,0,VLOOKUP(A7,'2Рабочее время'!$A$1:$K$100,8,FALSE)/365)</f>
        <v>0</v>
      </c>
      <c r="H7" s="95">
        <f>IF(A7=0,0,IF((IF((VLOOKUP(A7,'1Описание работ'!$D:$W,15,FALSE)&gt;0),VLOOKUP(A7,'1Описание работ'!$D:$W,15,FALSE),0))&gt;0,0.0001,0))</f>
        <v>0</v>
      </c>
      <c r="I7" s="102">
        <f>IF(A7=0,0,VLOOKUP(A7,'2Рабочее время'!$A$1:$L$100,12,FALSE))</f>
        <v>0</v>
      </c>
      <c r="J7" s="96"/>
      <c r="K7" s="95">
        <f>IF(A7=0,0,J7/VLOOKUP(A7,'2Рабочее время'!$A:$L,4,FALSE))</f>
        <v>0</v>
      </c>
      <c r="L7" s="93"/>
      <c r="M7" s="93">
        <f t="shared" si="1"/>
        <v>1</v>
      </c>
      <c r="N7" s="95">
        <v>1</v>
      </c>
      <c r="O7" s="97">
        <f t="shared" si="2"/>
        <v>1</v>
      </c>
      <c r="P7" s="112">
        <f>VLOOKUP(A7,'Потери рабочего времени'!$A$1:$H$100,8,FALSE)/60</f>
        <v>0</v>
      </c>
      <c r="Q7" s="113">
        <f>IF(A7=0,0,IF($P$2="+",(VLOOKUP(A7,'Потери рабочего времени'!$A$1:$H$30,8,FALSE))/60/VLOOKUP(A7,'2Рабочее время'!$A$1:$L$35,4),0))</f>
        <v>0</v>
      </c>
      <c r="R7" s="98"/>
      <c r="S7" s="17">
        <f>SUMIF('1Описание работ'!D:D,A7,'1Описание работ'!W:W)*(1+IF($I$2="+",I7,0)+IF($H$2="+",H7,0)+IF($J$2="+",K7,0)+Q7)*O7*M7</f>
        <v>0</v>
      </c>
      <c r="T7" s="19">
        <f t="shared" si="3"/>
        <v>0</v>
      </c>
      <c r="U7" s="17">
        <f>IF(S7=0,0,S7/VLOOKUP(A7,'2Рабочее время'!$A$1:$L$100,10,FALSE))*(1+(IF(AND($D$2="+",D7="+"),E7,0))+(IF(AND($F$2="+",F7="+"),G7,0))+(IF(AND($B$2="+",B7="+"),C7,0)))</f>
        <v>0</v>
      </c>
      <c r="V7" s="18">
        <f t="shared" si="4"/>
        <v>0</v>
      </c>
      <c r="W7" s="18">
        <f>IF(A7=0,0,VLOOKUP(A7,'Штатные должности'!$A:$C,2,FALSE))</f>
        <v>0</v>
      </c>
      <c r="X7" s="18">
        <f t="shared" si="5"/>
        <v>0</v>
      </c>
      <c r="Y7" s="38">
        <f>IF(A7=0,0,S7/(W7*VLOOKUP(A7,'2Рабочее время'!$A:$L,10,FALSE)))</f>
        <v>0</v>
      </c>
      <c r="Z7" s="38">
        <f>IF(S7&gt;0,(IF(A7=0,0,S7/(V7*VLOOKUP(A7,'2Рабочее время'!$A:$L,10,FALSE)))),0)</f>
        <v>0</v>
      </c>
      <c r="AA7" s="46">
        <f>IF(A7=0,0,U7*VLOOKUP(A7,'Штатные должности'!$A:$C,3,FALSE))</f>
        <v>0</v>
      </c>
      <c r="AB7" s="46">
        <f>IF(A7=0,0,V7*VLOOKUP(A7,'Штатные должности'!$A:$C,3,FALSE))</f>
        <v>0</v>
      </c>
      <c r="AC7" s="46">
        <f>IF(A7=0,0,W7*VLOOKUP(A7,'Штатные должности'!$A:$C,3,FALSE))</f>
        <v>0</v>
      </c>
      <c r="AD7" s="46">
        <f t="shared" si="6"/>
        <v>0</v>
      </c>
    </row>
    <row r="8" spans="1:30" s="11" customFormat="1" ht="30.75" customHeight="1" x14ac:dyDescent="0.25">
      <c r="A8" s="114"/>
      <c r="B8" s="41" t="s">
        <v>47</v>
      </c>
      <c r="C8" s="42">
        <f>IF(A8=0,0,VLOOKUP(A8,'2Рабочее время'!$A$1:$K$100,7,FALSE)/365)</f>
        <v>0</v>
      </c>
      <c r="D8" s="41" t="s">
        <v>47</v>
      </c>
      <c r="E8" s="43">
        <f>IF(A8=0,0,VLOOKUP(A8,'2Рабочее время'!$A$1:$K$100,9,FALSE)/365)</f>
        <v>0</v>
      </c>
      <c r="F8" s="93" t="s">
        <v>47</v>
      </c>
      <c r="G8" s="94">
        <f>IF(A8=0,0,VLOOKUP(A8,'2Рабочее время'!$A$1:$K$100,8,FALSE)/365)</f>
        <v>0</v>
      </c>
      <c r="H8" s="95">
        <f>IF(A8=0,0,IF((IF((VLOOKUP(A8,'1Описание работ'!$D:$W,15,FALSE)&gt;0),VLOOKUP(A8,'1Описание работ'!$D:$W,15,FALSE),0))&gt;0,0.0001,0))</f>
        <v>0</v>
      </c>
      <c r="I8" s="102">
        <f>IF(A8=0,0,VLOOKUP(A8,'2Рабочее время'!$A$1:$L$100,12,FALSE))</f>
        <v>0</v>
      </c>
      <c r="J8" s="96"/>
      <c r="K8" s="95">
        <f>IF(A8=0,0,J8/VLOOKUP(A8,'2Рабочее время'!$A:$L,4,FALSE))</f>
        <v>0</v>
      </c>
      <c r="L8" s="93"/>
      <c r="M8" s="93">
        <f t="shared" si="1"/>
        <v>1</v>
      </c>
      <c r="N8" s="95">
        <v>1</v>
      </c>
      <c r="O8" s="97">
        <f t="shared" si="2"/>
        <v>1</v>
      </c>
      <c r="P8" s="112">
        <f>VLOOKUP(A8,'Потери рабочего времени'!$A$1:$H$100,8,FALSE)/60</f>
        <v>0</v>
      </c>
      <c r="Q8" s="113">
        <f>IF(A8=0,0,IF($P$2="+",(VLOOKUP(A8,'Потери рабочего времени'!$A$1:$H$30,8,FALSE))/60/VLOOKUP(A8,'2Рабочее время'!$A$1:$L$35,4),0))</f>
        <v>0</v>
      </c>
      <c r="R8" s="99"/>
      <c r="S8" s="17">
        <f>SUMIF('1Описание работ'!D:D,A8,'1Описание работ'!W:W)*(1+IF($I$2="+",I8,0)+IF($H$2="+",H8,0)+IF($J$2="+",K8,0)+Q8)*O8*M8</f>
        <v>0</v>
      </c>
      <c r="T8" s="19">
        <f t="shared" si="3"/>
        <v>0</v>
      </c>
      <c r="U8" s="17">
        <f>IF(S8=0,0,S8/VLOOKUP(A8,'2Рабочее время'!$A$1:$L$100,10,FALSE))*(1+(IF(AND($D$2="+",D8="+"),E8,0))+(IF(AND($F$2="+",F8="+"),G8,0))+(IF(AND($B$2="+",B8="+"),C8,0)))</f>
        <v>0</v>
      </c>
      <c r="V8" s="18">
        <f t="shared" si="4"/>
        <v>0</v>
      </c>
      <c r="W8" s="18">
        <f>IF(A8=0,0,VLOOKUP(A8,'Штатные должности'!$A:$C,2,FALSE))</f>
        <v>0</v>
      </c>
      <c r="X8" s="18">
        <f t="shared" si="5"/>
        <v>0</v>
      </c>
      <c r="Y8" s="38">
        <f>IF(A8=0,0,S8/(W8*VLOOKUP(A8,'2Рабочее время'!$A:$L,10,FALSE)))</f>
        <v>0</v>
      </c>
      <c r="Z8" s="38">
        <f>IF(S8&gt;0,(IF(A8=0,0,S8/(V8*VLOOKUP(A8,'2Рабочее время'!$A:$L,10,FALSE)))),0)</f>
        <v>0</v>
      </c>
      <c r="AA8" s="46">
        <f>IF(A8=0,0,U8*VLOOKUP(A8,'Штатные должности'!$A:$C,3,FALSE))</f>
        <v>0</v>
      </c>
      <c r="AB8" s="46">
        <f>IF(A8=0,0,V8*VLOOKUP(A8,'Штатные должности'!$A:$C,3,FALSE))</f>
        <v>0</v>
      </c>
      <c r="AC8" s="46">
        <f>IF(A8=0,0,W8*VLOOKUP(A8,'Штатные должности'!$A:$C,3,FALSE))</f>
        <v>0</v>
      </c>
      <c r="AD8" s="46">
        <f t="shared" si="6"/>
        <v>0</v>
      </c>
    </row>
    <row r="9" spans="1:30" s="10" customFormat="1" ht="30.75" customHeight="1" x14ac:dyDescent="0.25">
      <c r="A9" s="114"/>
      <c r="B9" s="41" t="s">
        <v>47</v>
      </c>
      <c r="C9" s="42">
        <f>IF(A9=0,0,VLOOKUP(A9,'2Рабочее время'!$A$1:$K$100,7,FALSE)/365)</f>
        <v>0</v>
      </c>
      <c r="D9" s="41" t="s">
        <v>47</v>
      </c>
      <c r="E9" s="43">
        <f>IF(A9=0,0,VLOOKUP(A9,'2Рабочее время'!$A$1:$K$100,9,FALSE)/365)</f>
        <v>0</v>
      </c>
      <c r="F9" s="93" t="s">
        <v>47</v>
      </c>
      <c r="G9" s="94">
        <f>IF(A9=0,0,VLOOKUP(A9,'2Рабочее время'!$A$1:$K$100,8,FALSE)/365)</f>
        <v>0</v>
      </c>
      <c r="H9" s="95">
        <f>IF(A9=0,0,IF((IF((VLOOKUP(A9,'1Описание работ'!$D:$W,15,FALSE)&gt;0),VLOOKUP(A9,'1Описание работ'!$D:$W,15,FALSE),0))&gt;0,0.0001,0))</f>
        <v>0</v>
      </c>
      <c r="I9" s="102">
        <f>IF(A9=0,0,VLOOKUP(A9,'2Рабочее время'!$A$1:$L$100,12,FALSE))</f>
        <v>0</v>
      </c>
      <c r="J9" s="96"/>
      <c r="K9" s="95">
        <f>IF(A9=0,0,J9/VLOOKUP(A9,'2Рабочее время'!$A:$L,4,FALSE))</f>
        <v>0</v>
      </c>
      <c r="L9" s="93"/>
      <c r="M9" s="93">
        <f t="shared" si="1"/>
        <v>1</v>
      </c>
      <c r="N9" s="95">
        <v>1</v>
      </c>
      <c r="O9" s="97">
        <f t="shared" si="2"/>
        <v>1</v>
      </c>
      <c r="P9" s="112">
        <f>VLOOKUP(A9,'Потери рабочего времени'!$A$1:$H$100,8,FALSE)/60</f>
        <v>0</v>
      </c>
      <c r="Q9" s="113">
        <f>IF(A9=0,0,IF($P$2="+",(VLOOKUP(A9,'Потери рабочего времени'!$A$1:$H$30,8,FALSE))/60/VLOOKUP(A9,'2Рабочее время'!$A$1:$L$35,4),0))</f>
        <v>0</v>
      </c>
      <c r="R9" s="100"/>
      <c r="S9" s="17">
        <f>SUMIF('1Описание работ'!D:D,A9,'1Описание работ'!W:W)*(1+IF($I$2="+",I9,0)+IF($H$2="+",H9,0)+IF($J$2="+",K9,0)+Q9)*O9*M9</f>
        <v>0</v>
      </c>
      <c r="T9" s="19">
        <f t="shared" si="3"/>
        <v>0</v>
      </c>
      <c r="U9" s="17">
        <f>IF(S9=0,0,S9/VLOOKUP(A9,'2Рабочее время'!$A$1:$L$100,10,FALSE))*(1+(IF(AND($D$2="+",D9="+"),E9,0))+(IF(AND($F$2="+",F9="+"),G9,0))+(IF(AND($B$2="+",B9="+"),C9,0)))</f>
        <v>0</v>
      </c>
      <c r="V9" s="18">
        <f t="shared" si="4"/>
        <v>0</v>
      </c>
      <c r="W9" s="18">
        <f>IF(A9=0,0,VLOOKUP(A9,'Штатные должности'!$A:$C,2,FALSE))</f>
        <v>0</v>
      </c>
      <c r="X9" s="18">
        <f t="shared" si="5"/>
        <v>0</v>
      </c>
      <c r="Y9" s="38">
        <f>IF(A9=0,0,S9/(W9*VLOOKUP(A9,'2Рабочее время'!$A:$L,10,FALSE)))</f>
        <v>0</v>
      </c>
      <c r="Z9" s="38">
        <f>IF(S9&gt;0,(IF(A9=0,0,S9/(V9*VLOOKUP(A9,'2Рабочее время'!$A:$L,10,FALSE)))),0)</f>
        <v>0</v>
      </c>
      <c r="AA9" s="46">
        <f>IF(A9=0,0,U9*VLOOKUP(A9,'Штатные должности'!$A:$C,3,FALSE))</f>
        <v>0</v>
      </c>
      <c r="AB9" s="46">
        <f>IF(A9=0,0,V9*VLOOKUP(A9,'Штатные должности'!$A:$C,3,FALSE))</f>
        <v>0</v>
      </c>
      <c r="AC9" s="46">
        <f>IF(A9=0,0,W9*VLOOKUP(A9,'Штатные должности'!$A:$C,3,FALSE))</f>
        <v>0</v>
      </c>
      <c r="AD9" s="46">
        <f t="shared" si="6"/>
        <v>0</v>
      </c>
    </row>
    <row r="10" spans="1:30" s="7" customFormat="1" ht="30.75" customHeight="1" x14ac:dyDescent="0.25">
      <c r="A10" s="114"/>
      <c r="B10" s="41" t="s">
        <v>47</v>
      </c>
      <c r="C10" s="42">
        <f>IF(A10=0,0,VLOOKUP(A10,'2Рабочее время'!$A$1:$K$100,7,FALSE)/365)</f>
        <v>0</v>
      </c>
      <c r="D10" s="41" t="s">
        <v>47</v>
      </c>
      <c r="E10" s="43">
        <f>IF(A10=0,0,VLOOKUP(A10,'2Рабочее время'!$A$1:$K$100,9,FALSE)/365)</f>
        <v>0</v>
      </c>
      <c r="F10" s="93" t="s">
        <v>47</v>
      </c>
      <c r="G10" s="94">
        <f>IF(A10=0,0,VLOOKUP(A10,'2Рабочее время'!$A$1:$K$100,8,FALSE)/365)</f>
        <v>0</v>
      </c>
      <c r="H10" s="95">
        <f>IF(A10=0,0,IF((IF((VLOOKUP(A10,'1Описание работ'!$D:$W,15,FALSE)&gt;0),VLOOKUP(A10,'1Описание работ'!$D:$W,15,FALSE),0))&gt;0,0.0001,0))</f>
        <v>0</v>
      </c>
      <c r="I10" s="102">
        <f>IF(A10=0,0,VLOOKUP(A10,'2Рабочее время'!$A$1:$L$100,12,FALSE))</f>
        <v>0</v>
      </c>
      <c r="J10" s="96"/>
      <c r="K10" s="95">
        <f>IF(A10=0,0,J10/VLOOKUP(A10,'2Рабочее время'!$A:$L,4,FALSE))</f>
        <v>0</v>
      </c>
      <c r="L10" s="93"/>
      <c r="M10" s="93">
        <f t="shared" si="1"/>
        <v>1</v>
      </c>
      <c r="N10" s="95">
        <v>1</v>
      </c>
      <c r="O10" s="97">
        <f t="shared" si="2"/>
        <v>1</v>
      </c>
      <c r="P10" s="112">
        <f>VLOOKUP(A10,'Потери рабочего времени'!$A$1:$H$100,8,FALSE)/60</f>
        <v>0</v>
      </c>
      <c r="Q10" s="113">
        <f>IF(A10=0,0,IF($P$2="+",(VLOOKUP(A10,'Потери рабочего времени'!$A$1:$H$30,8,FALSE))/60/VLOOKUP(A10,'2Рабочее время'!$A$1:$L$35,4),0))</f>
        <v>0</v>
      </c>
      <c r="R10" s="98"/>
      <c r="S10" s="17">
        <f>SUMIF('1Описание работ'!D:D,A10,'1Описание работ'!W:W)*(1+IF($I$2="+",I10,0)+IF($H$2="+",H10,0)+IF($J$2="+",K10,0)+Q10)*O10*M10</f>
        <v>0</v>
      </c>
      <c r="T10" s="19">
        <f t="shared" si="3"/>
        <v>0</v>
      </c>
      <c r="U10" s="17">
        <f>IF(S10=0,0,S10/VLOOKUP(A10,'2Рабочее время'!$A$1:$L$100,10,FALSE))*(1+(IF(AND($D$2="+",D10="+"),E10,0))+(IF(AND($F$2="+",F10="+"),G10,0))+(IF(AND($B$2="+",B10="+"),C10,0)))</f>
        <v>0</v>
      </c>
      <c r="V10" s="18">
        <f t="shared" si="4"/>
        <v>0</v>
      </c>
      <c r="W10" s="18">
        <f>IF(A10=0,0,VLOOKUP(A10,'Штатные должности'!$A:$C,2,FALSE))</f>
        <v>0</v>
      </c>
      <c r="X10" s="18">
        <f t="shared" si="5"/>
        <v>0</v>
      </c>
      <c r="Y10" s="38">
        <f>IF(A10=0,0,S10/(W10*VLOOKUP(A10,'2Рабочее время'!$A:$L,10,FALSE)))</f>
        <v>0</v>
      </c>
      <c r="Z10" s="38">
        <f>IF(S10&gt;0,(IF(A10=0,0,S10/(V10*VLOOKUP(A10,'2Рабочее время'!$A:$L,10,FALSE)))),0)</f>
        <v>0</v>
      </c>
      <c r="AA10" s="46">
        <f>IF(A10=0,0,U10*VLOOKUP(A10,'Штатные должности'!$A:$C,3,FALSE))</f>
        <v>0</v>
      </c>
      <c r="AB10" s="46">
        <f>IF(A10=0,0,V10*VLOOKUP(A10,'Штатные должности'!$A:$C,3,FALSE))</f>
        <v>0</v>
      </c>
      <c r="AC10" s="46">
        <f>IF(A10=0,0,W10*VLOOKUP(A10,'Штатные должности'!$A:$C,3,FALSE))</f>
        <v>0</v>
      </c>
      <c r="AD10" s="46">
        <f t="shared" si="6"/>
        <v>0</v>
      </c>
    </row>
    <row r="11" spans="1:30" s="11" customFormat="1" ht="30.75" customHeight="1" x14ac:dyDescent="0.25">
      <c r="A11" s="114"/>
      <c r="B11" s="41" t="s">
        <v>47</v>
      </c>
      <c r="C11" s="42">
        <f>IF(A11=0,0,VLOOKUP(A11,'2Рабочее время'!$A$1:$K$100,7,FALSE)/365)</f>
        <v>0</v>
      </c>
      <c r="D11" s="41" t="s">
        <v>47</v>
      </c>
      <c r="E11" s="43">
        <f>IF(A11=0,0,VLOOKUP(A11,'2Рабочее время'!$A$1:$K$100,9,FALSE)/365)</f>
        <v>0</v>
      </c>
      <c r="F11" s="93" t="s">
        <v>47</v>
      </c>
      <c r="G11" s="94">
        <f>IF(A11=0,0,VLOOKUP(A11,'2Рабочее время'!$A$1:$K$100,8,FALSE)/365)</f>
        <v>0</v>
      </c>
      <c r="H11" s="95">
        <f>IF(A11=0,0,IF((IF((VLOOKUP(A11,'1Описание работ'!$D:$W,15,FALSE)&gt;0),VLOOKUP(A11,'1Описание работ'!$D:$W,15,FALSE),0))&gt;0,0.0001,0))</f>
        <v>0</v>
      </c>
      <c r="I11" s="102">
        <f>IF(A11=0,0,VLOOKUP(A11,'2Рабочее время'!$A$1:$L$100,12,FALSE))</f>
        <v>0</v>
      </c>
      <c r="J11" s="96"/>
      <c r="K11" s="95">
        <f>IF(A11=0,0,J11/VLOOKUP(A11,'2Рабочее время'!$A:$L,4,FALSE))</f>
        <v>0</v>
      </c>
      <c r="L11" s="93"/>
      <c r="M11" s="93">
        <f t="shared" ref="M11:M28" si="7">IF(AND($L$2="+",L11&gt;0),L11,1)</f>
        <v>1</v>
      </c>
      <c r="N11" s="95">
        <v>1</v>
      </c>
      <c r="O11" s="97">
        <f t="shared" si="2"/>
        <v>1</v>
      </c>
      <c r="P11" s="112">
        <f>VLOOKUP(A11,'Потери рабочего времени'!$A$1:$H$100,8,FALSE)/60</f>
        <v>0</v>
      </c>
      <c r="Q11" s="113">
        <f>IF(A11=0,0,IF($P$2="+",(VLOOKUP(A11,'Потери рабочего времени'!$A$1:$H$30,8,FALSE))/60/VLOOKUP(A11,'2Рабочее время'!$A$1:$L$35,4),0))</f>
        <v>0</v>
      </c>
      <c r="R11" s="98"/>
      <c r="S11" s="17">
        <f>SUMIF('1Описание работ'!D:D,A11,'1Описание работ'!W:W)*(1+IF($I$2="+",I11,0)+IF($H$2="+",H11,0)+IF($J$2="+",K11,0)+Q11)*O11*M11</f>
        <v>0</v>
      </c>
      <c r="T11" s="19">
        <f t="shared" si="3"/>
        <v>0</v>
      </c>
      <c r="U11" s="17">
        <f>IF(S11=0,0,S11/VLOOKUP(A11,'2Рабочее время'!$A$1:$L$100,10,FALSE))*(1+(IF(AND($D$2="+",D11="+"),E11,0))+(IF(AND($F$2="+",F11="+"),G11,0))+(IF(AND($B$2="+",B11="+"),C11,0)))</f>
        <v>0</v>
      </c>
      <c r="V11" s="18">
        <f t="shared" ref="V11:V35" si="8">(IF(U11=0,0,IF(U11=0,0,IF((U11-INT(U11))/U11&lt;15%,ROUNDDOWN(U11,0),ROUNDUP(U11,0)))))</f>
        <v>0</v>
      </c>
      <c r="W11" s="18">
        <f>IF(A11=0,0,VLOOKUP(A11,'Штатные должности'!$A:$C,2,FALSE))</f>
        <v>0</v>
      </c>
      <c r="X11" s="18">
        <f t="shared" ref="X11:X35" si="9">IF(V11=0,0,V11-W11)</f>
        <v>0</v>
      </c>
      <c r="Y11" s="38">
        <f>IF(A11=0,0,S11/(W11*VLOOKUP(A11,'2Рабочее время'!$A:$L,10,FALSE)))</f>
        <v>0</v>
      </c>
      <c r="Z11" s="38">
        <f>IF(S11&gt;0,(IF(A11=0,0,S11/(V11*VLOOKUP(A11,'2Рабочее время'!$A:$L,10,FALSE)))),0)</f>
        <v>0</v>
      </c>
      <c r="AA11" s="46">
        <f>IF(A11=0,0,U11*VLOOKUP(A11,'Штатные должности'!$A:$C,3,FALSE))</f>
        <v>0</v>
      </c>
      <c r="AB11" s="46">
        <f>IF(A11=0,0,V11*VLOOKUP(A11,'Штатные должности'!$A:$C,3,FALSE))</f>
        <v>0</v>
      </c>
      <c r="AC11" s="46">
        <f>IF(A11=0,0,W11*VLOOKUP(A11,'Штатные должности'!$A:$C,3,FALSE))</f>
        <v>0</v>
      </c>
      <c r="AD11" s="46">
        <f t="shared" ref="AD11:AD28" si="10">AB11-AC11</f>
        <v>0</v>
      </c>
    </row>
    <row r="12" spans="1:30" s="10" customFormat="1" ht="30.75" customHeight="1" x14ac:dyDescent="0.25">
      <c r="A12" s="114"/>
      <c r="B12" s="41" t="s">
        <v>47</v>
      </c>
      <c r="C12" s="42">
        <f>IF(A12=0,0,VLOOKUP(A12,'2Рабочее время'!$A$1:$K$100,7,FALSE)/365)</f>
        <v>0</v>
      </c>
      <c r="D12" s="41" t="s">
        <v>47</v>
      </c>
      <c r="E12" s="43">
        <f>IF(A12=0,0,VLOOKUP(A12,'2Рабочее время'!$A$1:$K$100,9,FALSE)/365)</f>
        <v>0</v>
      </c>
      <c r="F12" s="93" t="s">
        <v>47</v>
      </c>
      <c r="G12" s="94">
        <f>IF(A12=0,0,VLOOKUP(A12,'2Рабочее время'!$A$1:$K$100,8,FALSE)/365)</f>
        <v>0</v>
      </c>
      <c r="H12" s="95">
        <f>IF(A12=0,0,IF((IF((VLOOKUP(A12,'1Описание работ'!$D:$W,15,FALSE)&gt;0),VLOOKUP(A12,'1Описание работ'!$D:$W,15,FALSE),0))&gt;0,0.0001,0))</f>
        <v>0</v>
      </c>
      <c r="I12" s="102">
        <f>IF(A12=0,0,VLOOKUP(A12,'2Рабочее время'!$A$1:$L$100,12,FALSE))</f>
        <v>0</v>
      </c>
      <c r="J12" s="96"/>
      <c r="K12" s="95">
        <f>IF(A12=0,0,J12/VLOOKUP(A12,'2Рабочее время'!$A:$L,4,FALSE))</f>
        <v>0</v>
      </c>
      <c r="L12" s="93"/>
      <c r="M12" s="93">
        <f t="shared" si="7"/>
        <v>1</v>
      </c>
      <c r="N12" s="95">
        <v>1</v>
      </c>
      <c r="O12" s="97">
        <f t="shared" si="2"/>
        <v>1</v>
      </c>
      <c r="P12" s="112">
        <f>VLOOKUP(A12,'Потери рабочего времени'!$A$1:$H$100,8,FALSE)/60</f>
        <v>0</v>
      </c>
      <c r="Q12" s="113">
        <f>IF(A12=0,0,IF($P$2="+",(VLOOKUP(A12,'Потери рабочего времени'!$A$1:$H$30,8,FALSE))/60/VLOOKUP(A12,'2Рабочее время'!$A$1:$L$35,4),0))</f>
        <v>0</v>
      </c>
      <c r="R12" s="98"/>
      <c r="S12" s="17">
        <f>SUMIF('1Описание работ'!D:D,A12,'1Описание работ'!W:W)*(1+IF($I$2="+",I12,0)+IF($H$2="+",H12,0)+IF($J$2="+",K12,0)+Q12)*O12*M12</f>
        <v>0</v>
      </c>
      <c r="T12" s="19">
        <f t="shared" si="3"/>
        <v>0</v>
      </c>
      <c r="U12" s="17">
        <f>IF(S12=0,0,S12/VLOOKUP(A12,'2Рабочее время'!$A$1:$L$100,10,FALSE))*(1+(IF(AND($D$2="+",D12="+"),E12,0))+(IF(AND($F$2="+",F12="+"),G12,0))+(IF(AND($B$2="+",B12="+"),C12,0)))</f>
        <v>0</v>
      </c>
      <c r="V12" s="18">
        <f t="shared" si="8"/>
        <v>0</v>
      </c>
      <c r="W12" s="18">
        <f>IF(A12=0,0,VLOOKUP(A12,'Штатные должности'!$A:$C,2,FALSE))</f>
        <v>0</v>
      </c>
      <c r="X12" s="18">
        <f t="shared" si="9"/>
        <v>0</v>
      </c>
      <c r="Y12" s="38">
        <f>IF(A12=0,0,S12/(W12*VLOOKUP(A12,'2Рабочее время'!$A:$L,10,FALSE)))</f>
        <v>0</v>
      </c>
      <c r="Z12" s="38">
        <f>IF(S12&gt;0,(IF(A12=0,0,S12/(V12*VLOOKUP(A12,'2Рабочее время'!$A:$L,10,FALSE)))),0)</f>
        <v>0</v>
      </c>
      <c r="AA12" s="46">
        <f>IF(A12=0,0,U12*VLOOKUP(A12,'Штатные должности'!$A:$C,3,FALSE))</f>
        <v>0</v>
      </c>
      <c r="AB12" s="46">
        <f>IF(A12=0,0,V12*VLOOKUP(A12,'Штатные должности'!$A:$C,3,FALSE))</f>
        <v>0</v>
      </c>
      <c r="AC12" s="46">
        <f>IF(A12=0,0,W12*VLOOKUP(A12,'Штатные должности'!$A:$C,3,FALSE))</f>
        <v>0</v>
      </c>
      <c r="AD12" s="46">
        <f t="shared" si="10"/>
        <v>0</v>
      </c>
    </row>
    <row r="13" spans="1:30" s="7" customFormat="1" ht="30.75" customHeight="1" x14ac:dyDescent="0.25">
      <c r="A13" s="114">
        <f>'Штатные должности'!A10</f>
        <v>0</v>
      </c>
      <c r="B13" s="41" t="s">
        <v>47</v>
      </c>
      <c r="C13" s="42">
        <f>IF(A13=0,0,VLOOKUP(A13,'2Рабочее время'!$A$1:$K$100,7,FALSE)/365)</f>
        <v>0</v>
      </c>
      <c r="D13" s="41" t="s">
        <v>47</v>
      </c>
      <c r="E13" s="43">
        <f>IF(A13=0,0,VLOOKUP(A13,'2Рабочее время'!$A$1:$K$100,9,FALSE)/365)</f>
        <v>0</v>
      </c>
      <c r="F13" s="93" t="s">
        <v>47</v>
      </c>
      <c r="G13" s="94">
        <f>IF(A13=0,0,VLOOKUP(A13,'2Рабочее время'!$A$1:$K$100,8,FALSE)/365)</f>
        <v>0</v>
      </c>
      <c r="H13" s="95">
        <f>IF(A13=0,0,IF((IF((VLOOKUP(A13,'1Описание работ'!$D:$W,15,FALSE)&gt;0),VLOOKUP(A13,'1Описание работ'!$D:$W,15,FALSE),0))&gt;0,0.0001,0))</f>
        <v>0</v>
      </c>
      <c r="I13" s="102">
        <f>IF(A13=0,0,VLOOKUP(A13,'2Рабочее время'!$A$1:$L$100,12,FALSE))</f>
        <v>0</v>
      </c>
      <c r="J13" s="96"/>
      <c r="K13" s="95">
        <f>IF(A13=0,0,J13/VLOOKUP(A13,'2Рабочее время'!$A:$L,4,FALSE))</f>
        <v>0</v>
      </c>
      <c r="L13" s="93"/>
      <c r="M13" s="93">
        <f t="shared" si="7"/>
        <v>1</v>
      </c>
      <c r="N13" s="95">
        <v>1</v>
      </c>
      <c r="O13" s="97">
        <f t="shared" si="2"/>
        <v>1</v>
      </c>
      <c r="P13" s="112">
        <f>VLOOKUP(A13,'Потери рабочего времени'!$A$1:$H$100,8,FALSE)/60</f>
        <v>0</v>
      </c>
      <c r="Q13" s="113">
        <f>IF(A13=0,0,IF($P$2="+",(VLOOKUP(A13,'Потери рабочего времени'!$A$1:$H$30,8,FALSE))/60/VLOOKUP(A13,'2Рабочее время'!$A$1:$L$35,4),0))</f>
        <v>0</v>
      </c>
      <c r="R13" s="98"/>
      <c r="S13" s="17">
        <f>SUMIF('1Описание работ'!D:D,A13,'1Описание работ'!W:W)*(1+IF($I$2="+",I13,0)+IF($H$2="+",H13,0)+IF($J$2="+",K13,0)+Q13)*O13*M13</f>
        <v>0</v>
      </c>
      <c r="T13" s="19">
        <f t="shared" si="3"/>
        <v>0</v>
      </c>
      <c r="U13" s="17">
        <f>IF(S13=0,0,S13/VLOOKUP(A13,'2Рабочее время'!$A$1:$L$100,10,FALSE))*(1+(IF(AND($D$2="+",D13="+"),E13,0))+(IF(AND($F$2="+",F13="+"),G13,0))+(IF(AND($B$2="+",B13="+"),C13,0)))</f>
        <v>0</v>
      </c>
      <c r="V13" s="18">
        <f t="shared" si="8"/>
        <v>0</v>
      </c>
      <c r="W13" s="18">
        <f>IF(A13=0,0,VLOOKUP(A13,'Штатные должности'!$A:$C,2,FALSE))</f>
        <v>0</v>
      </c>
      <c r="X13" s="18">
        <f t="shared" si="9"/>
        <v>0</v>
      </c>
      <c r="Y13" s="38">
        <f>IF(A13=0,0,S13/(W13*VLOOKUP(A13,'2Рабочее время'!$A:$L,10,FALSE)))</f>
        <v>0</v>
      </c>
      <c r="Z13" s="38">
        <f>IF(S13&gt;0,(IF(A13=0,0,S13/(V13*VLOOKUP(A13,'2Рабочее время'!$A:$L,10,FALSE)))),0)</f>
        <v>0</v>
      </c>
      <c r="AA13" s="46">
        <f>IF(A13=0,0,U13*VLOOKUP(A13,'Штатные должности'!$A:$C,3,FALSE))</f>
        <v>0</v>
      </c>
      <c r="AB13" s="46">
        <f>IF(A13=0,0,V13*VLOOKUP(A13,'Штатные должности'!$A:$C,3,FALSE))</f>
        <v>0</v>
      </c>
      <c r="AC13" s="46">
        <f>IF(A13=0,0,W13*VLOOKUP(A13,'Штатные должности'!$A:$C,3,FALSE))</f>
        <v>0</v>
      </c>
      <c r="AD13" s="46">
        <f t="shared" si="10"/>
        <v>0</v>
      </c>
    </row>
    <row r="14" spans="1:30" s="11" customFormat="1" ht="30.75" customHeight="1" x14ac:dyDescent="0.25">
      <c r="A14" s="114">
        <f>'Штатные должности'!A11</f>
        <v>0</v>
      </c>
      <c r="B14" s="41" t="s">
        <v>47</v>
      </c>
      <c r="C14" s="42">
        <f>IF(A14=0,0,VLOOKUP(A14,'2Рабочее время'!$A$1:$K$100,7,FALSE)/365)</f>
        <v>0</v>
      </c>
      <c r="D14" s="41" t="s">
        <v>47</v>
      </c>
      <c r="E14" s="43">
        <f>IF(A14=0,0,VLOOKUP(A14,'2Рабочее время'!$A$1:$K$100,9,FALSE)/365)</f>
        <v>0</v>
      </c>
      <c r="F14" s="93" t="s">
        <v>47</v>
      </c>
      <c r="G14" s="94">
        <f>IF(A14=0,0,VLOOKUP(A14,'2Рабочее время'!$A$1:$K$100,8,FALSE)/365)</f>
        <v>0</v>
      </c>
      <c r="H14" s="95">
        <f>IF(A14=0,0,IF((IF((VLOOKUP(A14,'1Описание работ'!$D:$W,15,FALSE)&gt;0),VLOOKUP(A14,'1Описание работ'!$D:$W,15,FALSE),0))&gt;0,0.0001,0))</f>
        <v>0</v>
      </c>
      <c r="I14" s="102">
        <f>IF(A14=0,0,VLOOKUP(A14,'2Рабочее время'!$A$1:$L$100,12,FALSE))</f>
        <v>0</v>
      </c>
      <c r="J14" s="96"/>
      <c r="K14" s="95">
        <f>IF(A14=0,0,J14/VLOOKUP(A14,'2Рабочее время'!$A:$L,4,FALSE))</f>
        <v>0</v>
      </c>
      <c r="L14" s="93"/>
      <c r="M14" s="93">
        <f t="shared" si="7"/>
        <v>1</v>
      </c>
      <c r="N14" s="95">
        <v>1</v>
      </c>
      <c r="O14" s="97">
        <f t="shared" si="2"/>
        <v>1</v>
      </c>
      <c r="P14" s="112">
        <f>VLOOKUP(A14,'Потери рабочего времени'!$A$1:$H$100,8,FALSE)/60</f>
        <v>0</v>
      </c>
      <c r="Q14" s="113">
        <f>IF(A14=0,0,IF($P$2="+",(VLOOKUP(A14,'Потери рабочего времени'!$A$1:$H$30,8,FALSE))/60/VLOOKUP(A14,'2Рабочее время'!$A$1:$L$35,4),0))</f>
        <v>0</v>
      </c>
      <c r="R14" s="98"/>
      <c r="S14" s="17">
        <f>SUMIF('1Описание работ'!D:D,A14,'1Описание работ'!W:W)*(1+IF($I$2="+",I14,0)+IF($H$2="+",H14,0)+IF($J$2="+",K14,0)+Q14)*O14*M14</f>
        <v>0</v>
      </c>
      <c r="T14" s="19">
        <f t="shared" si="3"/>
        <v>0</v>
      </c>
      <c r="U14" s="17">
        <f>IF(S14=0,0,S14/VLOOKUP(A14,'2Рабочее время'!$A$1:$L$100,10,FALSE))*(1+(IF(AND($D$2="+",D14="+"),E14,0))+(IF(AND($F$2="+",F14="+"),G14,0))+(IF(AND($B$2="+",B14="+"),C14,0)))</f>
        <v>0</v>
      </c>
      <c r="V14" s="18">
        <f t="shared" si="8"/>
        <v>0</v>
      </c>
      <c r="W14" s="18">
        <f>IF(A14=0,0,VLOOKUP(A14,'Штатные должности'!$A:$C,2,FALSE))</f>
        <v>0</v>
      </c>
      <c r="X14" s="18">
        <f t="shared" si="9"/>
        <v>0</v>
      </c>
      <c r="Y14" s="38">
        <f>IF(A14=0,0,S14/(W14*VLOOKUP(A14,'2Рабочее время'!$A:$L,10,FALSE)))</f>
        <v>0</v>
      </c>
      <c r="Z14" s="38">
        <f>IF(S14&gt;0,(IF(A14=0,0,S14/(V14*VLOOKUP(A14,'2Рабочее время'!$A:$L,10,FALSE)))),0)</f>
        <v>0</v>
      </c>
      <c r="AA14" s="46">
        <f>IF(A14=0,0,U14*VLOOKUP(A14,'Штатные должности'!$A:$C,3,FALSE))</f>
        <v>0</v>
      </c>
      <c r="AB14" s="46">
        <f>IF(A14=0,0,V14*VLOOKUP(A14,'Штатные должности'!$A:$C,3,FALSE))</f>
        <v>0</v>
      </c>
      <c r="AC14" s="46">
        <f>IF(A14=0,0,W14*VLOOKUP(A14,'Штатные должности'!$A:$C,3,FALSE))</f>
        <v>0</v>
      </c>
      <c r="AD14" s="46">
        <f t="shared" si="10"/>
        <v>0</v>
      </c>
    </row>
    <row r="15" spans="1:30" s="10" customFormat="1" ht="30.75" customHeight="1" x14ac:dyDescent="0.25">
      <c r="A15" s="114">
        <f>'Штатные должности'!A12</f>
        <v>0</v>
      </c>
      <c r="B15" s="41" t="s">
        <v>47</v>
      </c>
      <c r="C15" s="42">
        <f>IF(A15=0,0,VLOOKUP(A15,'2Рабочее время'!$A$1:$K$100,7,FALSE)/365)</f>
        <v>0</v>
      </c>
      <c r="D15" s="41" t="s">
        <v>47</v>
      </c>
      <c r="E15" s="43">
        <f>IF(A15=0,0,VLOOKUP(A15,'2Рабочее время'!$A$1:$K$100,9,FALSE)/365)</f>
        <v>0</v>
      </c>
      <c r="F15" s="93" t="s">
        <v>47</v>
      </c>
      <c r="G15" s="94">
        <f>IF(A15=0,0,VLOOKUP(A15,'2Рабочее время'!$A$1:$K$100,8,FALSE)/365)</f>
        <v>0</v>
      </c>
      <c r="H15" s="95">
        <f>IF(A15=0,0,IF((IF((VLOOKUP(A15,'1Описание работ'!$D:$W,15,FALSE)&gt;0),VLOOKUP(A15,'1Описание работ'!$D:$W,15,FALSE),0))&gt;0,0.0001,0))</f>
        <v>0</v>
      </c>
      <c r="I15" s="102">
        <f>IF(A15=0,0,VLOOKUP(A15,'2Рабочее время'!$A$1:$L$100,12,FALSE))</f>
        <v>0</v>
      </c>
      <c r="J15" s="96"/>
      <c r="K15" s="95">
        <f>IF(A15=0,0,J15/VLOOKUP(A15,'2Рабочее время'!$A:$L,4,FALSE))</f>
        <v>0</v>
      </c>
      <c r="L15" s="93"/>
      <c r="M15" s="93">
        <f t="shared" si="7"/>
        <v>1</v>
      </c>
      <c r="N15" s="95">
        <v>1</v>
      </c>
      <c r="O15" s="97">
        <f t="shared" si="2"/>
        <v>1</v>
      </c>
      <c r="P15" s="112">
        <f>VLOOKUP(A15,'Потери рабочего времени'!$A$1:$H$100,8,FALSE)/60</f>
        <v>0</v>
      </c>
      <c r="Q15" s="113">
        <f>IF(A15=0,0,IF($P$2="+",(VLOOKUP(A15,'Потери рабочего времени'!$A$1:$H$30,8,FALSE))/60/VLOOKUP(A15,'2Рабочее время'!$A$1:$L$35,4),0))</f>
        <v>0</v>
      </c>
      <c r="R15" s="98"/>
      <c r="S15" s="17">
        <f>SUMIF('1Описание работ'!D:D,A15,'1Описание работ'!W:W)*(1+IF($I$2="+",I15,0)+IF($H$2="+",H15,0)+IF($J$2="+",K15,0)+Q15)*O15*M15</f>
        <v>0</v>
      </c>
      <c r="T15" s="19">
        <f t="shared" si="3"/>
        <v>0</v>
      </c>
      <c r="U15" s="17">
        <f>IF(S15=0,0,S15/VLOOKUP(A15,'2Рабочее время'!$A$1:$L$100,10,FALSE))*(1+(IF(AND($D$2="+",D15="+"),E15,0))+(IF(AND($F$2="+",F15="+"),G15,0))+(IF(AND($B$2="+",B15="+"),C15,0)))</f>
        <v>0</v>
      </c>
      <c r="V15" s="18">
        <f t="shared" si="8"/>
        <v>0</v>
      </c>
      <c r="W15" s="18">
        <f>IF(A15=0,0,VLOOKUP(A15,'Штатные должности'!$A:$C,2,FALSE))</f>
        <v>0</v>
      </c>
      <c r="X15" s="18">
        <f t="shared" si="9"/>
        <v>0</v>
      </c>
      <c r="Y15" s="38">
        <f>IF(A15=0,0,S15/(W15*VLOOKUP(A15,'2Рабочее время'!$A:$L,10,FALSE)))</f>
        <v>0</v>
      </c>
      <c r="Z15" s="38">
        <f>IF(S15&gt;0,(IF(A15=0,0,S15/(V15*VLOOKUP(A15,'2Рабочее время'!$A:$L,10,FALSE)))),0)</f>
        <v>0</v>
      </c>
      <c r="AA15" s="46">
        <f>IF(A15=0,0,U15*VLOOKUP(A15,'Штатные должности'!$A:$C,3,FALSE))</f>
        <v>0</v>
      </c>
      <c r="AB15" s="46">
        <f>IF(A15=0,0,V15*VLOOKUP(A15,'Штатные должности'!$A:$C,3,FALSE))</f>
        <v>0</v>
      </c>
      <c r="AC15" s="46">
        <f>IF(A15=0,0,W15*VLOOKUP(A15,'Штатные должности'!$A:$C,3,FALSE))</f>
        <v>0</v>
      </c>
      <c r="AD15" s="46">
        <f t="shared" si="10"/>
        <v>0</v>
      </c>
    </row>
    <row r="16" spans="1:30" s="11" customFormat="1" ht="30.75" customHeight="1" x14ac:dyDescent="0.25">
      <c r="A16" s="114"/>
      <c r="B16" s="41" t="s">
        <v>47</v>
      </c>
      <c r="C16" s="42">
        <f>IF(A16=0,0,VLOOKUP(A16,'2Рабочее время'!$A$1:$K$100,7,FALSE)/365)</f>
        <v>0</v>
      </c>
      <c r="D16" s="41" t="s">
        <v>47</v>
      </c>
      <c r="E16" s="43">
        <f>IF(A16=0,0,VLOOKUP(A16,'2Рабочее время'!$A$1:$K$100,9,FALSE)/365)</f>
        <v>0</v>
      </c>
      <c r="F16" s="93" t="s">
        <v>47</v>
      </c>
      <c r="G16" s="94">
        <f>IF(A16=0,0,VLOOKUP(A16,'2Рабочее время'!$A$1:$K$100,8,FALSE)/365)</f>
        <v>0</v>
      </c>
      <c r="H16" s="95"/>
      <c r="I16" s="102">
        <f>IF(A16=0,0,VLOOKUP(A16,'2Рабочее время'!$A$1:$L$100,12,FALSE))</f>
        <v>0</v>
      </c>
      <c r="J16" s="96"/>
      <c r="K16" s="95">
        <f>IF(A16=0,0,J16/VLOOKUP(A16,'2Рабочее время'!$A:$L,4,FALSE))</f>
        <v>0</v>
      </c>
      <c r="L16" s="93"/>
      <c r="M16" s="93">
        <f t="shared" si="7"/>
        <v>1</v>
      </c>
      <c r="N16" s="95">
        <v>1</v>
      </c>
      <c r="O16" s="97">
        <f t="shared" si="2"/>
        <v>1</v>
      </c>
      <c r="P16" s="112">
        <f>VLOOKUP(A16,'Потери рабочего времени'!$A$1:$H$100,8,FALSE)/60</f>
        <v>0</v>
      </c>
      <c r="Q16" s="113">
        <f>IF(A16=0,0,IF($P$2="+",(VLOOKUP(A16,'Потери рабочего времени'!$A$1:$H$30,8,FALSE))/60/VLOOKUP(A16,'2Рабочее время'!$A$1:$L$35,4),0))</f>
        <v>0</v>
      </c>
      <c r="R16" s="98"/>
      <c r="S16" s="17">
        <f>SUMIF('1Описание работ'!D:D,A16,'1Описание работ'!W:W)*(1+IF($I$2="+",I16,0)+IF($H$2="+",H16,0)+IF($J$2="+",K16,0)+Q16)*O16*M16</f>
        <v>0</v>
      </c>
      <c r="T16" s="19">
        <f t="shared" si="3"/>
        <v>0</v>
      </c>
      <c r="U16" s="17">
        <f>IF(S16=0,0,S16/VLOOKUP(A16,'2Рабочее время'!$A$1:$L$100,10,FALSE))*(1+(IF(AND($D$2="+",D16="+"),E16,0))+(IF(AND($F$2="+",F16="+"),G16,0))+(IF(AND($B$2="+",B16="+"),C16,0)))</f>
        <v>0</v>
      </c>
      <c r="V16" s="18">
        <f t="shared" si="8"/>
        <v>0</v>
      </c>
      <c r="W16" s="18">
        <f>IF(A16=0,0,VLOOKUP(A16,'Штатные должности'!$A:$C,2,FALSE))</f>
        <v>0</v>
      </c>
      <c r="X16" s="18">
        <f t="shared" si="9"/>
        <v>0</v>
      </c>
      <c r="Y16" s="38">
        <f>IF(A16=0,0,S16/(W16*VLOOKUP(A16,'2Рабочее время'!$A:$L,10,FALSE)))</f>
        <v>0</v>
      </c>
      <c r="Z16" s="38">
        <f>IF(S16&gt;0,(IF(A16=0,0,S16/(V16*VLOOKUP(A16,'2Рабочее время'!$A:$L,10,FALSE)))),0)</f>
        <v>0</v>
      </c>
      <c r="AA16" s="46">
        <f>IF(A16=0,0,U16*VLOOKUP(A16,'Штатные должности'!$A:$C,3,FALSE))</f>
        <v>0</v>
      </c>
      <c r="AB16" s="46">
        <f>IF(A16=0,0,V16*VLOOKUP(A16,'Штатные должности'!$A:$C,3,FALSE))</f>
        <v>0</v>
      </c>
      <c r="AC16" s="46">
        <f>IF(A16=0,0,W16*VLOOKUP(A16,'Штатные должности'!$A:$C,3,FALSE))</f>
        <v>0</v>
      </c>
      <c r="AD16" s="46">
        <f t="shared" si="10"/>
        <v>0</v>
      </c>
    </row>
    <row r="17" spans="1:30" s="10" customFormat="1" ht="30.75" customHeight="1" x14ac:dyDescent="0.25">
      <c r="A17" s="114">
        <f>'Штатные должности'!A14</f>
        <v>0</v>
      </c>
      <c r="B17" s="41" t="s">
        <v>47</v>
      </c>
      <c r="C17" s="42">
        <f>IF(A17=0,0,VLOOKUP(A17,'2Рабочее время'!$A$1:$K$100,7,FALSE)/365)</f>
        <v>0</v>
      </c>
      <c r="D17" s="41" t="s">
        <v>47</v>
      </c>
      <c r="E17" s="43">
        <f>IF(A17=0,0,VLOOKUP(A17,'2Рабочее время'!$A$1:$K$100,9,FALSE)/365)</f>
        <v>0</v>
      </c>
      <c r="F17" s="93" t="s">
        <v>47</v>
      </c>
      <c r="G17" s="94">
        <f>IF(A17=0,0,VLOOKUP(A17,'2Рабочее время'!$A$1:$K$100,8,FALSE)/365)</f>
        <v>0</v>
      </c>
      <c r="H17" s="95">
        <f>IF(A17=0,0,IF((IF((VLOOKUP(A17,'1Описание работ'!$D:$W,15,FALSE)&gt;0),VLOOKUP(A17,'1Описание работ'!$D:$W,15,FALSE),0))&gt;0,0.0001,0))</f>
        <v>0</v>
      </c>
      <c r="I17" s="102">
        <f>IF(A17=0,0,VLOOKUP(A17,'2Рабочее время'!$A$1:$L$100,12,FALSE))</f>
        <v>0</v>
      </c>
      <c r="J17" s="96"/>
      <c r="K17" s="95">
        <f>IF(A17=0,0,J17/VLOOKUP(A17,'2Рабочее время'!$A:$L,4,FALSE))</f>
        <v>0</v>
      </c>
      <c r="L17" s="93"/>
      <c r="M17" s="93">
        <f t="shared" si="7"/>
        <v>1</v>
      </c>
      <c r="N17" s="95">
        <v>1</v>
      </c>
      <c r="O17" s="97">
        <f t="shared" si="2"/>
        <v>1</v>
      </c>
      <c r="P17" s="112">
        <f>VLOOKUP(A17,'Потери рабочего времени'!$A$1:$H$100,8,FALSE)/60</f>
        <v>0</v>
      </c>
      <c r="Q17" s="113">
        <f>IF(A17=0,0,IF($P$2="+",(VLOOKUP(A17,'Потери рабочего времени'!$A$1:$H$30,8,FALSE))/60/VLOOKUP(A17,'2Рабочее время'!$A$1:$L$35,4),0))</f>
        <v>0</v>
      </c>
      <c r="R17" s="98"/>
      <c r="S17" s="17">
        <f>SUMIF('1Описание работ'!D:D,A17,'1Описание работ'!W:W)*(1+IF($I$2="+",I17,0)+IF($H$2="+",H17,0)+IF($J$2="+",K17,0)+Q17)*O17*M17</f>
        <v>0</v>
      </c>
      <c r="T17" s="19">
        <f t="shared" si="3"/>
        <v>0</v>
      </c>
      <c r="U17" s="17">
        <f>IF(S17=0,0,S17/VLOOKUP(A17,'2Рабочее время'!$A$1:$L$100,10,FALSE))*(1+(IF(AND($D$2="+",D17="+"),E17,0))+(IF(AND($F$2="+",F17="+"),G17,0))+(IF(AND($B$2="+",B17="+"),C17,0)))</f>
        <v>0</v>
      </c>
      <c r="V17" s="18">
        <f t="shared" si="8"/>
        <v>0</v>
      </c>
      <c r="W17" s="18">
        <f>IF(A17=0,0,VLOOKUP(A17,'Штатные должности'!$A:$C,2,FALSE))</f>
        <v>0</v>
      </c>
      <c r="X17" s="18">
        <f t="shared" si="9"/>
        <v>0</v>
      </c>
      <c r="Y17" s="38">
        <f>IF(A17=0,0,S17/(W17*VLOOKUP(A17,'2Рабочее время'!$A:$L,10,FALSE)))</f>
        <v>0</v>
      </c>
      <c r="Z17" s="38">
        <f>IF(S17&gt;0,(IF(A17=0,0,S17/(V17*VLOOKUP(A17,'2Рабочее время'!$A:$L,10,FALSE)))),0)</f>
        <v>0</v>
      </c>
      <c r="AA17" s="46">
        <f>IF(A17=0,0,U17*VLOOKUP(A17,'Штатные должности'!$A:$C,3,FALSE))</f>
        <v>0</v>
      </c>
      <c r="AB17" s="46">
        <f>IF(A17=0,0,V17*VLOOKUP(A17,'Штатные должности'!$A:$C,3,FALSE))</f>
        <v>0</v>
      </c>
      <c r="AC17" s="46">
        <f>IF(A17=0,0,W17*VLOOKUP(A17,'Штатные должности'!$A:$C,3,FALSE))</f>
        <v>0</v>
      </c>
      <c r="AD17" s="46">
        <f t="shared" si="10"/>
        <v>0</v>
      </c>
    </row>
    <row r="18" spans="1:30" s="7" customFormat="1" ht="30.75" customHeight="1" x14ac:dyDescent="0.25">
      <c r="A18" s="114">
        <f>'Штатные должности'!A15</f>
        <v>0</v>
      </c>
      <c r="B18" s="41" t="s">
        <v>47</v>
      </c>
      <c r="C18" s="42">
        <f>IF(A18=0,0,VLOOKUP(A18,'2Рабочее время'!$A$1:$K$100,7,FALSE)/365)</f>
        <v>0</v>
      </c>
      <c r="D18" s="41" t="s">
        <v>47</v>
      </c>
      <c r="E18" s="43">
        <f>IF(A18=0,0,VLOOKUP(A18,'2Рабочее время'!$A$1:$K$100,9,FALSE)/365)</f>
        <v>0</v>
      </c>
      <c r="F18" s="93" t="s">
        <v>47</v>
      </c>
      <c r="G18" s="94">
        <f>IF(A18=0,0,VLOOKUP(A18,'2Рабочее время'!$A$1:$K$100,8,FALSE)/365)</f>
        <v>0</v>
      </c>
      <c r="H18" s="95">
        <f>IF(A18=0,0,IF((IF((VLOOKUP(A18,'1Описание работ'!$D:$W,15,FALSE)&gt;0),VLOOKUP(A18,'1Описание работ'!$D:$W,15,FALSE),0))&gt;0,0.0001,0))</f>
        <v>0</v>
      </c>
      <c r="I18" s="102">
        <f>IF(A18=0,0,VLOOKUP(A18,'2Рабочее время'!$A$1:$L$100,12,FALSE))</f>
        <v>0</v>
      </c>
      <c r="J18" s="96"/>
      <c r="K18" s="95">
        <f>IF(A18=0,0,J18/VLOOKUP(A18,'2Рабочее время'!$A:$L,4,FALSE))</f>
        <v>0</v>
      </c>
      <c r="L18" s="93"/>
      <c r="M18" s="93">
        <f t="shared" si="7"/>
        <v>1</v>
      </c>
      <c r="N18" s="95">
        <v>1</v>
      </c>
      <c r="O18" s="97">
        <f t="shared" si="2"/>
        <v>1</v>
      </c>
      <c r="P18" s="112">
        <f>VLOOKUP(A18,'Потери рабочего времени'!$A$1:$H$100,8,FALSE)/60</f>
        <v>0</v>
      </c>
      <c r="Q18" s="113">
        <f>IF(A18=0,0,IF($P$2="+",(VLOOKUP(A18,'Потери рабочего времени'!$A$1:$H$30,8,FALSE))/60/VLOOKUP(A18,'2Рабочее время'!$A$1:$L$35,4),0))</f>
        <v>0</v>
      </c>
      <c r="R18" s="98"/>
      <c r="S18" s="17">
        <f>SUMIF('1Описание работ'!D:D,A18,'1Описание работ'!W:W)*(1+IF($I$2="+",I18,0)+IF($H$2="+",H18,0)+IF($J$2="+",K18,0)+Q18)*O18*M18</f>
        <v>0</v>
      </c>
      <c r="T18" s="19">
        <f t="shared" si="3"/>
        <v>0</v>
      </c>
      <c r="U18" s="17">
        <f>IF(S18=0,0,S18/VLOOKUP(A18,'2Рабочее время'!$A$1:$L$100,10,FALSE))*(1+(IF(AND($D$2="+",D18="+"),E18,0))+(IF(AND($F$2="+",F18="+"),G18,0))+(IF(AND($B$2="+",B18="+"),C18,0)))</f>
        <v>0</v>
      </c>
      <c r="V18" s="18">
        <f t="shared" si="8"/>
        <v>0</v>
      </c>
      <c r="W18" s="18">
        <f>IF(A18=0,0,VLOOKUP(A18,'Штатные должности'!$A:$C,2,FALSE))</f>
        <v>0</v>
      </c>
      <c r="X18" s="18">
        <f t="shared" si="9"/>
        <v>0</v>
      </c>
      <c r="Y18" s="38">
        <f>IF(A18=0,0,S18/(W18*VLOOKUP(A18,'2Рабочее время'!$A:$L,10,FALSE)))</f>
        <v>0</v>
      </c>
      <c r="Z18" s="38">
        <f>IF(S18&gt;0,(IF(A18=0,0,S18/(V18*VLOOKUP(A18,'2Рабочее время'!$A:$L,10,FALSE)))),0)</f>
        <v>0</v>
      </c>
      <c r="AA18" s="46">
        <f>IF(A18=0,0,U18*VLOOKUP(A18,'Штатные должности'!$A:$C,3,FALSE))</f>
        <v>0</v>
      </c>
      <c r="AB18" s="46">
        <f>IF(A18=0,0,V18*VLOOKUP(A18,'Штатные должности'!$A:$C,3,FALSE))</f>
        <v>0</v>
      </c>
      <c r="AC18" s="46">
        <f>IF(A18=0,0,W18*VLOOKUP(A18,'Штатные должности'!$A:$C,3,FALSE))</f>
        <v>0</v>
      </c>
      <c r="AD18" s="46">
        <f t="shared" si="10"/>
        <v>0</v>
      </c>
    </row>
    <row r="19" spans="1:30" s="11" customFormat="1" ht="30.75" customHeight="1" x14ac:dyDescent="0.25">
      <c r="A19" s="114">
        <f>'Штатные должности'!A16</f>
        <v>0</v>
      </c>
      <c r="B19" s="41" t="s">
        <v>47</v>
      </c>
      <c r="C19" s="42">
        <f>IF(A19=0,0,VLOOKUP(A19,'2Рабочее время'!$A$1:$K$100,7,FALSE)/365)</f>
        <v>0</v>
      </c>
      <c r="D19" s="41" t="s">
        <v>47</v>
      </c>
      <c r="E19" s="43">
        <f>IF(A19=0,0,VLOOKUP(A19,'2Рабочее время'!$A$1:$K$100,9,FALSE)/365)</f>
        <v>0</v>
      </c>
      <c r="F19" s="93" t="s">
        <v>47</v>
      </c>
      <c r="G19" s="94">
        <f>IF(A19=0,0,VLOOKUP(A19,'2Рабочее время'!$A$1:$K$100,8,FALSE)/365)</f>
        <v>0</v>
      </c>
      <c r="H19" s="95">
        <f>IF(A19=0,0,IF((IF((VLOOKUP(A19,'1Описание работ'!$D:$W,15,FALSE)&gt;0),VLOOKUP(A19,'1Описание работ'!$D:$W,15,FALSE),0))&gt;0,0.0001,0))</f>
        <v>0</v>
      </c>
      <c r="I19" s="102">
        <f>IF(A19=0,0,VLOOKUP(A19,'2Рабочее время'!$A$1:$L$100,12,FALSE))</f>
        <v>0</v>
      </c>
      <c r="J19" s="96"/>
      <c r="K19" s="95">
        <f>IF(A19=0,0,J19/VLOOKUP(A19,'2Рабочее время'!$A:$L,4,FALSE))</f>
        <v>0</v>
      </c>
      <c r="L19" s="93"/>
      <c r="M19" s="93">
        <f t="shared" si="7"/>
        <v>1</v>
      </c>
      <c r="N19" s="95">
        <v>1</v>
      </c>
      <c r="O19" s="97">
        <f t="shared" si="2"/>
        <v>1</v>
      </c>
      <c r="P19" s="112">
        <f>VLOOKUP(A19,'Потери рабочего времени'!$A$1:$H$100,8,FALSE)/60</f>
        <v>0</v>
      </c>
      <c r="Q19" s="113">
        <f>IF(A19=0,0,IF($P$2="+",(VLOOKUP(A19,'Потери рабочего времени'!$A$1:$H$30,8,FALSE))/60/VLOOKUP(A19,'2Рабочее время'!$A$1:$L$35,4),0))</f>
        <v>0</v>
      </c>
      <c r="R19" s="98"/>
      <c r="S19" s="17">
        <f>SUMIF('1Описание работ'!D:D,A19,'1Описание работ'!W:W)*(1+IF($I$2="+",I19,0)+IF($H$2="+",H19,0)+IF($J$2="+",K19,0)+Q19)*O19*M19</f>
        <v>0</v>
      </c>
      <c r="T19" s="19">
        <f t="shared" si="3"/>
        <v>0</v>
      </c>
      <c r="U19" s="17">
        <f>IF(S19=0,0,S19/VLOOKUP(A19,'2Рабочее время'!$A$1:$L$100,10,FALSE))*(1+(IF(AND($D$2="+",D19="+"),E19,0))+(IF(AND($F$2="+",F19="+"),G19,0))+(IF(AND($B$2="+",B19="+"),C19,0)))</f>
        <v>0</v>
      </c>
      <c r="V19" s="18">
        <f t="shared" si="8"/>
        <v>0</v>
      </c>
      <c r="W19" s="18">
        <f>IF(A19=0,0,VLOOKUP(A19,'Штатные должности'!$A:$C,2,FALSE))</f>
        <v>0</v>
      </c>
      <c r="X19" s="18">
        <f t="shared" si="9"/>
        <v>0</v>
      </c>
      <c r="Y19" s="38">
        <f>IF(A19=0,0,S19/(W19*VLOOKUP(A19,'2Рабочее время'!$A:$L,10,FALSE)))</f>
        <v>0</v>
      </c>
      <c r="Z19" s="38">
        <f>IF(S19&gt;0,(IF(A19=0,0,S19/(V19*VLOOKUP(A19,'2Рабочее время'!$A:$L,10,FALSE)))),0)</f>
        <v>0</v>
      </c>
      <c r="AA19" s="46">
        <f>IF(A19=0,0,U19*VLOOKUP(A19,'Штатные должности'!$A:$C,3,FALSE))</f>
        <v>0</v>
      </c>
      <c r="AB19" s="46">
        <f>IF(A19=0,0,V19*VLOOKUP(A19,'Штатные должности'!$A:$C,3,FALSE))</f>
        <v>0</v>
      </c>
      <c r="AC19" s="46">
        <f>IF(A19=0,0,W19*VLOOKUP(A19,'Штатные должности'!$A:$C,3,FALSE))</f>
        <v>0</v>
      </c>
      <c r="AD19" s="46">
        <f t="shared" si="10"/>
        <v>0</v>
      </c>
    </row>
    <row r="20" spans="1:30" s="10" customFormat="1" ht="30.75" customHeight="1" x14ac:dyDescent="0.25">
      <c r="A20" s="114">
        <f>'Штатные должности'!A17</f>
        <v>0</v>
      </c>
      <c r="B20" s="41" t="s">
        <v>47</v>
      </c>
      <c r="C20" s="42">
        <f>IF(A20=0,0,VLOOKUP(A20,'2Рабочее время'!$A$1:$K$100,7,FALSE)/365)</f>
        <v>0</v>
      </c>
      <c r="D20" s="41" t="s">
        <v>47</v>
      </c>
      <c r="E20" s="43">
        <f>IF(A20=0,0,VLOOKUP(A20,'2Рабочее время'!$A$1:$K$100,9,FALSE)/365)</f>
        <v>0</v>
      </c>
      <c r="F20" s="93" t="s">
        <v>47</v>
      </c>
      <c r="G20" s="94">
        <f>IF(A20=0,0,VLOOKUP(A20,'2Рабочее время'!$A$1:$K$100,8,FALSE)/365)</f>
        <v>0</v>
      </c>
      <c r="H20" s="95">
        <f>IF(A20=0,0,IF((IF((VLOOKUP(A20,'1Описание работ'!$D:$W,15,FALSE)&gt;0),VLOOKUP(A20,'1Описание работ'!$D:$W,15,FALSE),0))&gt;0,0.0001,0))</f>
        <v>0</v>
      </c>
      <c r="I20" s="102">
        <f>IF(A20=0,0,VLOOKUP(A20,'2Рабочее время'!$A$1:$L$100,12,FALSE))</f>
        <v>0</v>
      </c>
      <c r="J20" s="96"/>
      <c r="K20" s="95">
        <f>IF(A20=0,0,J20/VLOOKUP(A20,'2Рабочее время'!$A:$L,4,FALSE))</f>
        <v>0</v>
      </c>
      <c r="L20" s="93"/>
      <c r="M20" s="93">
        <f t="shared" si="7"/>
        <v>1</v>
      </c>
      <c r="N20" s="95">
        <v>1</v>
      </c>
      <c r="O20" s="97">
        <f t="shared" si="2"/>
        <v>1</v>
      </c>
      <c r="P20" s="112">
        <f>VLOOKUP(A20,'Потери рабочего времени'!$A$1:$H$100,8,FALSE)/60</f>
        <v>0</v>
      </c>
      <c r="Q20" s="113">
        <f>IF(A20=0,0,IF($P$2="+",(VLOOKUP(A20,'Потери рабочего времени'!$A$1:$H$30,8,FALSE))/60/VLOOKUP(A20,'2Рабочее время'!$A$1:$L$35,4),0))</f>
        <v>0</v>
      </c>
      <c r="R20" s="98"/>
      <c r="S20" s="17">
        <f>SUMIF('1Описание работ'!D:D,A20,'1Описание работ'!W:W)*(1+IF($I$2="+",I20,0)+IF($H$2="+",H20,0)+IF($J$2="+",K20,0)+Q20)*O20*M20</f>
        <v>0</v>
      </c>
      <c r="T20" s="19">
        <f t="shared" si="3"/>
        <v>0</v>
      </c>
      <c r="U20" s="17">
        <f>IF(S20=0,0,S20/VLOOKUP(A20,'2Рабочее время'!$A$1:$L$100,10,FALSE))*(1+(IF(AND($D$2="+",D20="+"),E20,0))+(IF(AND($F$2="+",F20="+"),G20,0))+(IF(AND($B$2="+",B20="+"),C20,0)))</f>
        <v>0</v>
      </c>
      <c r="V20" s="18">
        <f t="shared" si="8"/>
        <v>0</v>
      </c>
      <c r="W20" s="18">
        <f>IF(A20=0,0,VLOOKUP(A20,'Штатные должности'!$A:$C,2,FALSE))</f>
        <v>0</v>
      </c>
      <c r="X20" s="18">
        <f t="shared" si="9"/>
        <v>0</v>
      </c>
      <c r="Y20" s="38">
        <f>IF(A20=0,0,S20/(W20*VLOOKUP(A20,'2Рабочее время'!$A:$L,10,FALSE)))</f>
        <v>0</v>
      </c>
      <c r="Z20" s="38">
        <f>IF(S20&gt;0,(IF(A20=0,0,S20/(V20*VLOOKUP(A20,'2Рабочее время'!$A:$L,10,FALSE)))),0)</f>
        <v>0</v>
      </c>
      <c r="AA20" s="46">
        <f>IF(A20=0,0,U20*VLOOKUP(A20,'Штатные должности'!$A:$C,3,FALSE))</f>
        <v>0</v>
      </c>
      <c r="AB20" s="46">
        <f>IF(A20=0,0,V20*VLOOKUP(A20,'Штатные должности'!$A:$C,3,FALSE))</f>
        <v>0</v>
      </c>
      <c r="AC20" s="46">
        <f>IF(A20=0,0,W20*VLOOKUP(A20,'Штатные должности'!$A:$C,3,FALSE))</f>
        <v>0</v>
      </c>
      <c r="AD20" s="46">
        <f t="shared" si="10"/>
        <v>0</v>
      </c>
    </row>
    <row r="21" spans="1:30" s="7" customFormat="1" ht="30.75" customHeight="1" x14ac:dyDescent="0.25">
      <c r="A21" s="114">
        <f>'Штатные должности'!A18</f>
        <v>0</v>
      </c>
      <c r="B21" s="41" t="s">
        <v>47</v>
      </c>
      <c r="C21" s="42">
        <f>IF(A21=0,0,VLOOKUP(A21,'2Рабочее время'!$A$1:$K$100,7,FALSE)/365)</f>
        <v>0</v>
      </c>
      <c r="D21" s="41" t="s">
        <v>47</v>
      </c>
      <c r="E21" s="43">
        <f>IF(A21=0,0,VLOOKUP(A21,'2Рабочее время'!$A$1:$K$100,9,FALSE)/365)</f>
        <v>0</v>
      </c>
      <c r="F21" s="93" t="s">
        <v>47</v>
      </c>
      <c r="G21" s="94">
        <f>IF(A21=0,0,VLOOKUP(A21,'2Рабочее время'!$A$1:$K$100,8,FALSE)/365)</f>
        <v>0</v>
      </c>
      <c r="H21" s="95">
        <f>IF(A21=0,0,IF((IF((VLOOKUP(A21,'1Описание работ'!$D:$W,15,FALSE)&gt;0),VLOOKUP(A21,'1Описание работ'!$D:$W,15,FALSE),0))&gt;0,0.0001,0))</f>
        <v>0</v>
      </c>
      <c r="I21" s="102">
        <f>IF(A21=0,0,VLOOKUP(A21,'2Рабочее время'!$A$1:$L$100,12,FALSE))</f>
        <v>0</v>
      </c>
      <c r="J21" s="96"/>
      <c r="K21" s="95">
        <f>IF(A21=0,0,J21/VLOOKUP(A21,'2Рабочее время'!$A:$L,4,FALSE))</f>
        <v>0</v>
      </c>
      <c r="L21" s="93"/>
      <c r="M21" s="93">
        <f t="shared" si="7"/>
        <v>1</v>
      </c>
      <c r="N21" s="95">
        <v>1</v>
      </c>
      <c r="O21" s="97">
        <f t="shared" si="2"/>
        <v>1</v>
      </c>
      <c r="P21" s="112">
        <f>VLOOKUP(A21,'Потери рабочего времени'!$A$1:$H$100,8,FALSE)/60</f>
        <v>0</v>
      </c>
      <c r="Q21" s="113">
        <f>IF(A21=0,0,IF($P$2="+",(VLOOKUP(A21,'Потери рабочего времени'!$A$1:$H$30,8,FALSE))/60/VLOOKUP(A21,'2Рабочее время'!$A$1:$L$35,4),0))</f>
        <v>0</v>
      </c>
      <c r="R21" s="98"/>
      <c r="S21" s="17">
        <f>SUMIF('1Описание работ'!D:D,A21,'1Описание работ'!W:W)*(1+IF($I$2="+",I21,0)+IF($H$2="+",H21,0)+IF($J$2="+",K21,0)+Q21)*O21*M21</f>
        <v>0</v>
      </c>
      <c r="T21" s="19">
        <f t="shared" si="3"/>
        <v>0</v>
      </c>
      <c r="U21" s="17">
        <f>IF(S21=0,0,S21/VLOOKUP(A21,'2Рабочее время'!$A$1:$L$100,10,FALSE))*(1+(IF(AND($D$2="+",D21="+"),E21,0))+(IF(AND($F$2="+",F21="+"),G21,0))+(IF(AND($B$2="+",B21="+"),C21,0)))</f>
        <v>0</v>
      </c>
      <c r="V21" s="18">
        <f t="shared" si="8"/>
        <v>0</v>
      </c>
      <c r="W21" s="18">
        <f>IF(A21=0,0,VLOOKUP(A21,'Штатные должности'!$A:$C,2,FALSE))</f>
        <v>0</v>
      </c>
      <c r="X21" s="18">
        <f t="shared" si="9"/>
        <v>0</v>
      </c>
      <c r="Y21" s="38">
        <f>IF(A21=0,0,S21/(W21*VLOOKUP(A21,'2Рабочее время'!$A:$L,10,FALSE)))</f>
        <v>0</v>
      </c>
      <c r="Z21" s="38">
        <f>IF(S21&gt;0,(IF(A21=0,0,S21/(V21*VLOOKUP(A21,'2Рабочее время'!$A:$L,10,FALSE)))),0)</f>
        <v>0</v>
      </c>
      <c r="AA21" s="46">
        <f>IF(A21=0,0,U21*VLOOKUP(A21,'Штатные должности'!$A:$C,3,FALSE))</f>
        <v>0</v>
      </c>
      <c r="AB21" s="46">
        <f>IF(A21=0,0,V21*VLOOKUP(A21,'Штатные должности'!$A:$C,3,FALSE))</f>
        <v>0</v>
      </c>
      <c r="AC21" s="46">
        <f>IF(A21=0,0,W21*VLOOKUP(A21,'Штатные должности'!$A:$C,3,FALSE))</f>
        <v>0</v>
      </c>
      <c r="AD21" s="46">
        <f t="shared" si="10"/>
        <v>0</v>
      </c>
    </row>
    <row r="22" spans="1:30" s="11" customFormat="1" ht="30.75" customHeight="1" x14ac:dyDescent="0.25">
      <c r="A22" s="114">
        <f>'Штатные должности'!A19</f>
        <v>0</v>
      </c>
      <c r="B22" s="41" t="s">
        <v>47</v>
      </c>
      <c r="C22" s="42">
        <f>IF(A22=0,0,VLOOKUP(A22,'2Рабочее время'!$A$1:$K$100,7,FALSE)/365)</f>
        <v>0</v>
      </c>
      <c r="D22" s="41" t="s">
        <v>47</v>
      </c>
      <c r="E22" s="43">
        <f>IF(A22=0,0,VLOOKUP(A22,'2Рабочее время'!$A$1:$K$100,9,FALSE)/365)</f>
        <v>0</v>
      </c>
      <c r="F22" s="93" t="s">
        <v>47</v>
      </c>
      <c r="G22" s="94">
        <f>IF(A22=0,0,VLOOKUP(A22,'2Рабочее время'!$A$1:$K$100,8,FALSE)/365)</f>
        <v>0</v>
      </c>
      <c r="H22" s="95">
        <f>IF(A22=0,0,IF((IF((VLOOKUP(A22,'1Описание работ'!$D:$W,15,FALSE)&gt;0),VLOOKUP(A22,'1Описание работ'!$D:$W,15,FALSE),0))&gt;0,0.0001,0))</f>
        <v>0</v>
      </c>
      <c r="I22" s="102">
        <f>IF(A22=0,0,VLOOKUP(A22,'2Рабочее время'!$A$1:$L$100,12,FALSE))</f>
        <v>0</v>
      </c>
      <c r="J22" s="96"/>
      <c r="K22" s="95">
        <f>IF(A22=0,0,J22/VLOOKUP(A22,'2Рабочее время'!$A:$L,4,FALSE))</f>
        <v>0</v>
      </c>
      <c r="L22" s="93"/>
      <c r="M22" s="93">
        <f t="shared" si="7"/>
        <v>1</v>
      </c>
      <c r="N22" s="95">
        <v>1</v>
      </c>
      <c r="O22" s="97">
        <f t="shared" si="2"/>
        <v>1</v>
      </c>
      <c r="P22" s="112">
        <f>VLOOKUP(A22,'Потери рабочего времени'!$A$1:$H$100,8,FALSE)/60</f>
        <v>0</v>
      </c>
      <c r="Q22" s="113">
        <f>IF(A22=0,0,IF($P$2="+",(VLOOKUP(A22,'Потери рабочего времени'!$A$1:$H$30,8,FALSE))/60/VLOOKUP(A22,'2Рабочее время'!$A$1:$L$35,4),0))</f>
        <v>0</v>
      </c>
      <c r="R22" s="98"/>
      <c r="S22" s="17">
        <f>SUMIF('1Описание работ'!D:D,A22,'1Описание работ'!W:W)*(1+IF($I$2="+",I22,0)+IF($H$2="+",H22,0)+IF($J$2="+",K22,0)+Q22)*O22*M22</f>
        <v>0</v>
      </c>
      <c r="T22" s="19">
        <f t="shared" si="3"/>
        <v>0</v>
      </c>
      <c r="U22" s="17">
        <f>IF(S22=0,0,S22/VLOOKUP(A22,'2Рабочее время'!$A$1:$L$100,10,FALSE))*(1+(IF(AND($D$2="+",D22="+"),E22,0))+(IF(AND($F$2="+",F22="+"),G22,0))+(IF(AND($B$2="+",B22="+"),C22,0)))</f>
        <v>0</v>
      </c>
      <c r="V22" s="18">
        <f t="shared" si="8"/>
        <v>0</v>
      </c>
      <c r="W22" s="18">
        <f>IF(A22=0,0,VLOOKUP(A22,'Штатные должности'!$A:$C,2,FALSE))</f>
        <v>0</v>
      </c>
      <c r="X22" s="18">
        <f t="shared" si="9"/>
        <v>0</v>
      </c>
      <c r="Y22" s="38">
        <f>IF(A22=0,0,S22/(W22*VLOOKUP(A22,'2Рабочее время'!$A:$L,10,FALSE)))</f>
        <v>0</v>
      </c>
      <c r="Z22" s="38">
        <f>IF(S22&gt;0,(IF(A22=0,0,S22/(V22*VLOOKUP(A22,'2Рабочее время'!$A:$L,10,FALSE)))),0)</f>
        <v>0</v>
      </c>
      <c r="AA22" s="46">
        <f>IF(A22=0,0,U22*VLOOKUP(A22,'Штатные должности'!$A:$C,3,FALSE))</f>
        <v>0</v>
      </c>
      <c r="AB22" s="46">
        <f>IF(A22=0,0,V22*VLOOKUP(A22,'Штатные должности'!$A:$C,3,FALSE))</f>
        <v>0</v>
      </c>
      <c r="AC22" s="46">
        <f>IF(A22=0,0,W22*VLOOKUP(A22,'Штатные должности'!$A:$C,3,FALSE))</f>
        <v>0</v>
      </c>
      <c r="AD22" s="46">
        <f t="shared" si="10"/>
        <v>0</v>
      </c>
    </row>
    <row r="23" spans="1:30" s="10" customFormat="1" ht="30.75" customHeight="1" x14ac:dyDescent="0.25">
      <c r="A23" s="114">
        <f>'Штатные должности'!A20</f>
        <v>0</v>
      </c>
      <c r="B23" s="41" t="s">
        <v>47</v>
      </c>
      <c r="C23" s="42">
        <f>IF(A23=0,0,VLOOKUP(A23,'2Рабочее время'!$A$1:$K$100,7,FALSE)/365)</f>
        <v>0</v>
      </c>
      <c r="D23" s="41" t="s">
        <v>47</v>
      </c>
      <c r="E23" s="43">
        <f>IF(A23=0,0,VLOOKUP(A23,'2Рабочее время'!$A$1:$K$100,9,FALSE)/365)</f>
        <v>0</v>
      </c>
      <c r="F23" s="93" t="s">
        <v>47</v>
      </c>
      <c r="G23" s="94">
        <f>IF(A23=0,0,VLOOKUP(A23,'2Рабочее время'!$A$1:$K$100,8,FALSE)/365)</f>
        <v>0</v>
      </c>
      <c r="H23" s="95">
        <f>IF(A23=0,0,IF((IF((VLOOKUP(A23,'1Описание работ'!$D:$W,15,FALSE)&gt;0),VLOOKUP(A23,'1Описание работ'!$D:$W,15,FALSE),0))&gt;0,0.0001,0))</f>
        <v>0</v>
      </c>
      <c r="I23" s="102">
        <f>IF(A23=0,0,VLOOKUP(A23,'2Рабочее время'!$A$1:$L$100,12,FALSE))</f>
        <v>0</v>
      </c>
      <c r="J23" s="96"/>
      <c r="K23" s="95">
        <f>IF(A23=0,0,J23/VLOOKUP(A23,'2Рабочее время'!$A:$L,4,FALSE))</f>
        <v>0</v>
      </c>
      <c r="L23" s="93"/>
      <c r="M23" s="93">
        <f t="shared" si="7"/>
        <v>1</v>
      </c>
      <c r="N23" s="95">
        <v>1</v>
      </c>
      <c r="O23" s="97">
        <f t="shared" si="2"/>
        <v>1</v>
      </c>
      <c r="P23" s="112">
        <f>VLOOKUP(A23,'Потери рабочего времени'!$A$1:$H$100,8,FALSE)/60</f>
        <v>0</v>
      </c>
      <c r="Q23" s="113">
        <f>IF(A23=0,0,IF($P$2="+",(VLOOKUP(A23,'Потери рабочего времени'!$A$1:$H$30,8,FALSE))/60/VLOOKUP(A23,'2Рабочее время'!$A$1:$L$35,4),0))</f>
        <v>0</v>
      </c>
      <c r="R23" s="98"/>
      <c r="S23" s="17">
        <f>SUMIF('1Описание работ'!D:D,A23,'1Описание работ'!W:W)*(1+IF($I$2="+",I23,0)+IF($H$2="+",H23,0)+IF($J$2="+",K23,0)+Q23)*O23*M23</f>
        <v>0</v>
      </c>
      <c r="T23" s="19">
        <f t="shared" si="3"/>
        <v>0</v>
      </c>
      <c r="U23" s="17">
        <f>IF(S23=0,0,S23/VLOOKUP(A23,'2Рабочее время'!$A$1:$L$100,10,FALSE))*(1+(IF(AND($D$2="+",D23="+"),E23,0))+(IF(AND($F$2="+",F23="+"),G23,0))+(IF(AND($B$2="+",B23="+"),C23,0)))</f>
        <v>0</v>
      </c>
      <c r="V23" s="18">
        <f t="shared" si="8"/>
        <v>0</v>
      </c>
      <c r="W23" s="18">
        <f>IF(A23=0,0,VLOOKUP(A23,'Штатные должности'!$A:$C,2,FALSE))</f>
        <v>0</v>
      </c>
      <c r="X23" s="18">
        <f t="shared" si="9"/>
        <v>0</v>
      </c>
      <c r="Y23" s="38">
        <f>IF(A23=0,0,S23/(W23*VLOOKUP(A23,'2Рабочее время'!$A:$L,10,FALSE)))</f>
        <v>0</v>
      </c>
      <c r="Z23" s="38">
        <f>IF(S23&gt;0,(IF(A23=0,0,S23/(V23*VLOOKUP(A23,'2Рабочее время'!$A:$L,10,FALSE)))),0)</f>
        <v>0</v>
      </c>
      <c r="AA23" s="46">
        <f>IF(A23=0,0,U23*VLOOKUP(A23,'Штатные должности'!$A:$C,3,FALSE))</f>
        <v>0</v>
      </c>
      <c r="AB23" s="46">
        <f>IF(A23=0,0,V23*VLOOKUP(A23,'Штатные должности'!$A:$C,3,FALSE))</f>
        <v>0</v>
      </c>
      <c r="AC23" s="46">
        <f>IF(A23=0,0,W23*VLOOKUP(A23,'Штатные должности'!$A:$C,3,FALSE))</f>
        <v>0</v>
      </c>
      <c r="AD23" s="46">
        <f t="shared" si="10"/>
        <v>0</v>
      </c>
    </row>
    <row r="24" spans="1:30" s="11" customFormat="1" ht="30.75" customHeight="1" x14ac:dyDescent="0.25">
      <c r="A24" s="114">
        <f>'Штатные должности'!A21</f>
        <v>0</v>
      </c>
      <c r="B24" s="41" t="s">
        <v>47</v>
      </c>
      <c r="C24" s="42">
        <f>IF(A24=0,0,VLOOKUP(A24,'2Рабочее время'!$A$1:$K$100,7,FALSE)/365)</f>
        <v>0</v>
      </c>
      <c r="D24" s="41" t="s">
        <v>47</v>
      </c>
      <c r="E24" s="43">
        <f>IF(A24=0,0,VLOOKUP(A24,'2Рабочее время'!$A$1:$K$100,9,FALSE)/365)</f>
        <v>0</v>
      </c>
      <c r="F24" s="93" t="s">
        <v>47</v>
      </c>
      <c r="G24" s="94">
        <f>IF(A24=0,0,VLOOKUP(A24,'2Рабочее время'!$A$1:$K$100,8,FALSE)/365)</f>
        <v>0</v>
      </c>
      <c r="H24" s="95">
        <f>IF(A24=0,0,IF((IF((VLOOKUP(A24,'1Описание работ'!$D:$W,15,FALSE)&gt;0),VLOOKUP(A24,'1Описание работ'!$D:$W,15,FALSE),0))&gt;0,0.0001,0))</f>
        <v>0</v>
      </c>
      <c r="I24" s="102">
        <f>IF(A24=0,0,VLOOKUP(A24,'2Рабочее время'!$A$1:$L$100,12,FALSE))</f>
        <v>0</v>
      </c>
      <c r="J24" s="96"/>
      <c r="K24" s="95">
        <f>IF(A24=0,0,J24/VLOOKUP(A24,'2Рабочее время'!$A:$L,4,FALSE))</f>
        <v>0</v>
      </c>
      <c r="L24" s="93"/>
      <c r="M24" s="93">
        <f t="shared" si="7"/>
        <v>1</v>
      </c>
      <c r="N24" s="95">
        <v>1</v>
      </c>
      <c r="O24" s="97">
        <f t="shared" si="2"/>
        <v>1</v>
      </c>
      <c r="P24" s="112">
        <f>VLOOKUP(A24,'Потери рабочего времени'!$A$1:$H$100,8,FALSE)/60</f>
        <v>0</v>
      </c>
      <c r="Q24" s="113">
        <f>IF(A24=0,0,IF($P$2="+",(VLOOKUP(A24,'Потери рабочего времени'!$A$1:$H$30,8,FALSE))/60/VLOOKUP(A24,'2Рабочее время'!$A$1:$L$35,4),0))</f>
        <v>0</v>
      </c>
      <c r="R24" s="98"/>
      <c r="S24" s="17">
        <f>SUMIF('1Описание работ'!D:D,A24,'1Описание работ'!W:W)*(1+IF($I$2="+",I24,0)+IF($H$2="+",H24,0)+IF($J$2="+",K24,0)+Q24)*O24*M24</f>
        <v>0</v>
      </c>
      <c r="T24" s="19">
        <f t="shared" si="3"/>
        <v>0</v>
      </c>
      <c r="U24" s="17">
        <f>IF(S24=0,0,S24/VLOOKUP(A24,'2Рабочее время'!$A$1:$L$100,10,FALSE))*(1+(IF(AND($D$2="+",D24="+"),E24,0))+(IF(AND($F$2="+",F24="+"),G24,0))+(IF(AND($B$2="+",B24="+"),C24,0)))</f>
        <v>0</v>
      </c>
      <c r="V24" s="18">
        <f t="shared" si="8"/>
        <v>0</v>
      </c>
      <c r="W24" s="18">
        <f>IF(A24=0,0,VLOOKUP(A24,'Штатные должности'!$A:$C,2,FALSE))</f>
        <v>0</v>
      </c>
      <c r="X24" s="18">
        <f t="shared" si="9"/>
        <v>0</v>
      </c>
      <c r="Y24" s="38">
        <f>IF(A24=0,0,S24/(W24*VLOOKUP(A24,'2Рабочее время'!$A:$L,10,FALSE)))</f>
        <v>0</v>
      </c>
      <c r="Z24" s="38">
        <f>IF(S24&gt;0,(IF(A24=0,0,S24/(V24*VLOOKUP(A24,'2Рабочее время'!$A:$L,10,FALSE)))),0)</f>
        <v>0</v>
      </c>
      <c r="AA24" s="46">
        <f>IF(A24=0,0,U24*VLOOKUP(A24,'Штатные должности'!$A:$C,3,FALSE))</f>
        <v>0</v>
      </c>
      <c r="AB24" s="46">
        <f>IF(A24=0,0,V24*VLOOKUP(A24,'Штатные должности'!$A:$C,3,FALSE))</f>
        <v>0</v>
      </c>
      <c r="AC24" s="46">
        <f>IF(A24=0,0,W24*VLOOKUP(A24,'Штатные должности'!$A:$C,3,FALSE))</f>
        <v>0</v>
      </c>
      <c r="AD24" s="46">
        <f t="shared" si="10"/>
        <v>0</v>
      </c>
    </row>
    <row r="25" spans="1:30" s="10" customFormat="1" ht="30.75" customHeight="1" x14ac:dyDescent="0.25">
      <c r="A25" s="114">
        <f>'Штатные должности'!A22</f>
        <v>0</v>
      </c>
      <c r="B25" s="41" t="s">
        <v>47</v>
      </c>
      <c r="C25" s="42">
        <f>IF(A25=0,0,VLOOKUP(A25,'2Рабочее время'!$A$1:$K$100,7,FALSE)/365)</f>
        <v>0</v>
      </c>
      <c r="D25" s="41" t="s">
        <v>47</v>
      </c>
      <c r="E25" s="43">
        <f>IF(A25=0,0,VLOOKUP(A25,'2Рабочее время'!$A$1:$K$100,9,FALSE)/365)</f>
        <v>0</v>
      </c>
      <c r="F25" s="93" t="s">
        <v>47</v>
      </c>
      <c r="G25" s="94">
        <f>IF(A25=0,0,VLOOKUP(A25,'2Рабочее время'!$A$1:$K$100,8,FALSE)/365)</f>
        <v>0</v>
      </c>
      <c r="H25" s="95">
        <f>IF(A25=0,0,IF((IF((VLOOKUP(A25,'1Описание работ'!$D:$W,15,FALSE)&gt;0),VLOOKUP(A25,'1Описание работ'!$D:$W,15,FALSE),0))&gt;0,0.0001,0))</f>
        <v>0</v>
      </c>
      <c r="I25" s="102">
        <f>IF(A25=0,0,VLOOKUP(A25,'2Рабочее время'!$A$1:$L$100,12,FALSE))</f>
        <v>0</v>
      </c>
      <c r="J25" s="96"/>
      <c r="K25" s="95">
        <f>IF(A25=0,0,J25/VLOOKUP(A25,'2Рабочее время'!$A:$L,4,FALSE))</f>
        <v>0</v>
      </c>
      <c r="L25" s="93"/>
      <c r="M25" s="93">
        <f t="shared" si="7"/>
        <v>1</v>
      </c>
      <c r="N25" s="95">
        <v>1</v>
      </c>
      <c r="O25" s="97">
        <f t="shared" si="2"/>
        <v>1</v>
      </c>
      <c r="P25" s="112">
        <f>VLOOKUP(A25,'Потери рабочего времени'!$A$1:$H$100,8,FALSE)/60</f>
        <v>0</v>
      </c>
      <c r="Q25" s="113">
        <f>IF(A25=0,0,IF($P$2="+",(VLOOKUP(A25,'Потери рабочего времени'!$A$1:$H$30,8,FALSE))/60/VLOOKUP(A25,'2Рабочее время'!$A$1:$L$35,4),0))</f>
        <v>0</v>
      </c>
      <c r="R25" s="98"/>
      <c r="S25" s="17">
        <f>SUMIF('1Описание работ'!D:D,A25,'1Описание работ'!W:W)*(1+IF($I$2="+",I25,0)+IF($H$2="+",H25,0)+IF($J$2="+",K25,0)+Q25)*O25*M25</f>
        <v>0</v>
      </c>
      <c r="T25" s="19">
        <f t="shared" si="3"/>
        <v>0</v>
      </c>
      <c r="U25" s="17">
        <f>IF(S25=0,0,S25/VLOOKUP(A25,'2Рабочее время'!$A$1:$L$100,10,FALSE))*(1+(IF(AND($D$2="+",D25="+"),E25,0))+(IF(AND($F$2="+",F25="+"),G25,0))+(IF(AND($B$2="+",B25="+"),C25,0)))</f>
        <v>0</v>
      </c>
      <c r="V25" s="18">
        <f t="shared" si="8"/>
        <v>0</v>
      </c>
      <c r="W25" s="18">
        <f>IF(A25=0,0,VLOOKUP(A25,'Штатные должности'!$A:$C,2,FALSE))</f>
        <v>0</v>
      </c>
      <c r="X25" s="18">
        <f t="shared" si="9"/>
        <v>0</v>
      </c>
      <c r="Y25" s="38">
        <f>IF(A25=0,0,S25/(W25*VLOOKUP(A25,'2Рабочее время'!$A:$L,10,FALSE)))</f>
        <v>0</v>
      </c>
      <c r="Z25" s="38">
        <f>IF(S25&gt;0,(IF(A25=0,0,S25/(V25*VLOOKUP(A25,'2Рабочее время'!$A:$L,10,FALSE)))),0)</f>
        <v>0</v>
      </c>
      <c r="AA25" s="46">
        <f>IF(A25=0,0,U25*VLOOKUP(A25,'Штатные должности'!$A:$C,3,FALSE))</f>
        <v>0</v>
      </c>
      <c r="AB25" s="46">
        <f>IF(A25=0,0,V25*VLOOKUP(A25,'Штатные должности'!$A:$C,3,FALSE))</f>
        <v>0</v>
      </c>
      <c r="AC25" s="46">
        <f>IF(A25=0,0,W25*VLOOKUP(A25,'Штатные должности'!$A:$C,3,FALSE))</f>
        <v>0</v>
      </c>
      <c r="AD25" s="46">
        <f t="shared" si="10"/>
        <v>0</v>
      </c>
    </row>
    <row r="26" spans="1:30" s="7" customFormat="1" ht="30.75" customHeight="1" x14ac:dyDescent="0.25">
      <c r="A26" s="114">
        <f>'Штатные должности'!A23</f>
        <v>0</v>
      </c>
      <c r="B26" s="41" t="s">
        <v>47</v>
      </c>
      <c r="C26" s="42">
        <f>IF(A26=0,0,VLOOKUP(A26,'2Рабочее время'!$A$1:$K$100,7,FALSE)/365)</f>
        <v>0</v>
      </c>
      <c r="D26" s="41" t="s">
        <v>47</v>
      </c>
      <c r="E26" s="43">
        <f>IF(A26=0,0,VLOOKUP(A26,'2Рабочее время'!$A$1:$K$100,9,FALSE)/365)</f>
        <v>0</v>
      </c>
      <c r="F26" s="93" t="s">
        <v>47</v>
      </c>
      <c r="G26" s="94">
        <f>IF(A26=0,0,VLOOKUP(A26,'2Рабочее время'!$A$1:$K$100,8,FALSE)/365)</f>
        <v>0</v>
      </c>
      <c r="H26" s="95">
        <f>IF(A26=0,0,IF((IF((VLOOKUP(A26,'1Описание работ'!$D:$W,15,FALSE)&gt;0),VLOOKUP(A26,'1Описание работ'!$D:$W,15,FALSE),0))&gt;0,0.0001,0))</f>
        <v>0</v>
      </c>
      <c r="I26" s="102">
        <f>IF(A26=0,0,VLOOKUP(A26,'2Рабочее время'!$A$1:$L$100,12,FALSE))</f>
        <v>0</v>
      </c>
      <c r="J26" s="96"/>
      <c r="K26" s="95">
        <f>IF(A26=0,0,J26/VLOOKUP(A26,'2Рабочее время'!$A:$L,4,FALSE))</f>
        <v>0</v>
      </c>
      <c r="L26" s="93"/>
      <c r="M26" s="93">
        <f t="shared" si="7"/>
        <v>1</v>
      </c>
      <c r="N26" s="95">
        <v>1</v>
      </c>
      <c r="O26" s="97">
        <f t="shared" si="2"/>
        <v>1</v>
      </c>
      <c r="P26" s="112">
        <f>VLOOKUP(A26,'Потери рабочего времени'!$A$1:$H$100,8,FALSE)/60</f>
        <v>0</v>
      </c>
      <c r="Q26" s="113">
        <f>IF(A26=0,0,IF($P$2="+",(VLOOKUP(A26,'Потери рабочего времени'!$A$1:$H$30,8,FALSE))/60/VLOOKUP(A26,'2Рабочее время'!$A$1:$L$35,4),0))</f>
        <v>0</v>
      </c>
      <c r="R26" s="98"/>
      <c r="S26" s="17">
        <f>SUMIF('1Описание работ'!D:D,A26,'1Описание работ'!W:W)*(1+IF($I$2="+",I26,0)+IF($H$2="+",H26,0)+IF($J$2="+",K26,0)+Q26)*O26*M26</f>
        <v>0</v>
      </c>
      <c r="T26" s="19">
        <f t="shared" si="3"/>
        <v>0</v>
      </c>
      <c r="U26" s="17">
        <f>IF(S26=0,0,S26/VLOOKUP(A26,'2Рабочее время'!$A$1:$L$100,10,FALSE))*(1+(IF(AND($D$2="+",D26="+"),E26,0))+(IF(AND($F$2="+",F26="+"),G26,0))+(IF(AND($B$2="+",B26="+"),C26,0)))</f>
        <v>0</v>
      </c>
      <c r="V26" s="18">
        <f t="shared" si="8"/>
        <v>0</v>
      </c>
      <c r="W26" s="18">
        <f>IF(A26=0,0,VLOOKUP(A26,'Штатные должности'!$A:$C,2,FALSE))</f>
        <v>0</v>
      </c>
      <c r="X26" s="18">
        <f t="shared" si="9"/>
        <v>0</v>
      </c>
      <c r="Y26" s="38">
        <f>IF(A26=0,0,S26/(W26*VLOOKUP(A26,'2Рабочее время'!$A:$L,10,FALSE)))</f>
        <v>0</v>
      </c>
      <c r="Z26" s="38">
        <f>IF(S26&gt;0,(IF(A26=0,0,S26/(V26*VLOOKUP(A26,'2Рабочее время'!$A:$L,10,FALSE)))),0)</f>
        <v>0</v>
      </c>
      <c r="AA26" s="46">
        <f>IF(A26=0,0,U26*VLOOKUP(A26,'Штатные должности'!$A:$C,3,FALSE))</f>
        <v>0</v>
      </c>
      <c r="AB26" s="46">
        <f>IF(A26=0,0,V26*VLOOKUP(A26,'Штатные должности'!$A:$C,3,FALSE))</f>
        <v>0</v>
      </c>
      <c r="AC26" s="46">
        <f>IF(A26=0,0,W26*VLOOKUP(A26,'Штатные должности'!$A:$C,3,FALSE))</f>
        <v>0</v>
      </c>
      <c r="AD26" s="46">
        <f t="shared" si="10"/>
        <v>0</v>
      </c>
    </row>
    <row r="27" spans="1:30" s="11" customFormat="1" ht="30.75" customHeight="1" x14ac:dyDescent="0.25">
      <c r="A27" s="114">
        <f>'Штатные должности'!A24</f>
        <v>0</v>
      </c>
      <c r="B27" s="41" t="s">
        <v>47</v>
      </c>
      <c r="C27" s="42">
        <f>IF(A27=0,0,VLOOKUP(A27,'2Рабочее время'!$A$1:$K$100,7,FALSE)/365)</f>
        <v>0</v>
      </c>
      <c r="D27" s="41" t="s">
        <v>47</v>
      </c>
      <c r="E27" s="43">
        <f>IF(A27=0,0,VLOOKUP(A27,'2Рабочее время'!$A$1:$K$100,9,FALSE)/365)</f>
        <v>0</v>
      </c>
      <c r="F27" s="93" t="s">
        <v>47</v>
      </c>
      <c r="G27" s="94">
        <f>IF(A27=0,0,VLOOKUP(A27,'2Рабочее время'!$A$1:$K$100,8,FALSE)/365)</f>
        <v>0</v>
      </c>
      <c r="H27" s="95">
        <f>IF(A27=0,0,IF((IF((VLOOKUP(A27,'1Описание работ'!$D:$W,15,FALSE)&gt;0),VLOOKUP(A27,'1Описание работ'!$D:$W,15,FALSE),0))&gt;0,0.0001,0))</f>
        <v>0</v>
      </c>
      <c r="I27" s="102">
        <f>IF(A27=0,0,VLOOKUP(A27,'2Рабочее время'!$A$1:$L$100,12,FALSE))</f>
        <v>0</v>
      </c>
      <c r="J27" s="96"/>
      <c r="K27" s="95">
        <f>IF(A27=0,0,J27/VLOOKUP(A27,'2Рабочее время'!$A:$L,4,FALSE))</f>
        <v>0</v>
      </c>
      <c r="L27" s="93"/>
      <c r="M27" s="93">
        <f t="shared" si="7"/>
        <v>1</v>
      </c>
      <c r="N27" s="95">
        <v>1</v>
      </c>
      <c r="O27" s="97">
        <f t="shared" si="2"/>
        <v>1</v>
      </c>
      <c r="P27" s="112">
        <f>VLOOKUP(A27,'Потери рабочего времени'!$A$1:$H$100,8,FALSE)/60</f>
        <v>0</v>
      </c>
      <c r="Q27" s="113">
        <f>IF(A27=0,0,IF($P$2="+",(VLOOKUP(A27,'Потери рабочего времени'!$A$1:$H$30,8,FALSE))/60/VLOOKUP(A27,'2Рабочее время'!$A$1:$L$35,4),0))</f>
        <v>0</v>
      </c>
      <c r="R27" s="98"/>
      <c r="S27" s="17">
        <f>SUMIF('1Описание работ'!D:D,A27,'1Описание работ'!W:W)*(1+IF($I$2="+",I27,0)+IF($H$2="+",H27,0)+IF($J$2="+",K27,0)+Q27)*O27*M27</f>
        <v>0</v>
      </c>
      <c r="T27" s="19">
        <f t="shared" si="3"/>
        <v>0</v>
      </c>
      <c r="U27" s="17">
        <f>IF(S27=0,0,S27/VLOOKUP(A27,'2Рабочее время'!$A$1:$L$100,10,FALSE))*(1+(IF(AND($D$2="+",D27="+"),E27,0))+(IF(AND($F$2="+",F27="+"),G27,0))+(IF(AND($B$2="+",B27="+"),C27,0)))</f>
        <v>0</v>
      </c>
      <c r="V27" s="18">
        <f t="shared" si="8"/>
        <v>0</v>
      </c>
      <c r="W27" s="18">
        <f>IF(A27=0,0,VLOOKUP(A27,'Штатные должности'!$A:$C,2,FALSE))</f>
        <v>0</v>
      </c>
      <c r="X27" s="18">
        <f t="shared" si="9"/>
        <v>0</v>
      </c>
      <c r="Y27" s="38">
        <f>IF(A27=0,0,S27/(W27*VLOOKUP(A27,'2Рабочее время'!$A:$L,10,FALSE)))</f>
        <v>0</v>
      </c>
      <c r="Z27" s="38">
        <f>IF(S27&gt;0,(IF(A27=0,0,S27/(V27*VLOOKUP(A27,'2Рабочее время'!$A:$L,10,FALSE)))),0)</f>
        <v>0</v>
      </c>
      <c r="AA27" s="46">
        <f>IF(A27=0,0,U27*VLOOKUP(A27,'Штатные должности'!$A:$C,3,FALSE))</f>
        <v>0</v>
      </c>
      <c r="AB27" s="46">
        <f>IF(A27=0,0,V27*VLOOKUP(A27,'Штатные должности'!$A:$C,3,FALSE))</f>
        <v>0</v>
      </c>
      <c r="AC27" s="46">
        <f>IF(A27=0,0,W27*VLOOKUP(A27,'Штатные должности'!$A:$C,3,FALSE))</f>
        <v>0</v>
      </c>
      <c r="AD27" s="46">
        <f t="shared" si="10"/>
        <v>0</v>
      </c>
    </row>
    <row r="28" spans="1:30" s="10" customFormat="1" ht="30.75" customHeight="1" x14ac:dyDescent="0.25">
      <c r="A28" s="114">
        <f>'Штатные должности'!A25</f>
        <v>0</v>
      </c>
      <c r="B28" s="41" t="s">
        <v>47</v>
      </c>
      <c r="C28" s="42">
        <f>IF(A28=0,0,VLOOKUP(A28,'2Рабочее время'!$A$1:$K$100,7,FALSE)/365)</f>
        <v>0</v>
      </c>
      <c r="D28" s="41" t="s">
        <v>47</v>
      </c>
      <c r="E28" s="43">
        <f>IF(A28=0,0,VLOOKUP(A28,'2Рабочее время'!$A$1:$K$100,9,FALSE)/365)</f>
        <v>0</v>
      </c>
      <c r="F28" s="93" t="s">
        <v>47</v>
      </c>
      <c r="G28" s="94">
        <f>IF(A28=0,0,VLOOKUP(A28,'2Рабочее время'!$A$1:$K$100,8,FALSE)/365)</f>
        <v>0</v>
      </c>
      <c r="H28" s="95">
        <f>IF(A28=0,0,IF((IF((VLOOKUP(A28,'1Описание работ'!$D:$W,15,FALSE)&gt;0),VLOOKUP(A28,'1Описание работ'!$D:$W,15,FALSE),0))&gt;0,0.0001,0))</f>
        <v>0</v>
      </c>
      <c r="I28" s="102">
        <f>IF(A28=0,0,VLOOKUP(A28,'2Рабочее время'!$A$1:$L$100,12,FALSE))</f>
        <v>0</v>
      </c>
      <c r="J28" s="96"/>
      <c r="K28" s="95">
        <f>IF(A28=0,0,J28/VLOOKUP(A28,'2Рабочее время'!$A:$L,4,FALSE))</f>
        <v>0</v>
      </c>
      <c r="L28" s="93"/>
      <c r="M28" s="93">
        <f t="shared" si="7"/>
        <v>1</v>
      </c>
      <c r="N28" s="95">
        <v>1</v>
      </c>
      <c r="O28" s="97">
        <f t="shared" si="2"/>
        <v>1</v>
      </c>
      <c r="P28" s="112">
        <f>VLOOKUP(A28,'Потери рабочего времени'!$A$1:$H$100,8,FALSE)/60</f>
        <v>0</v>
      </c>
      <c r="Q28" s="113">
        <f>IF(A28=0,0,IF($P$2="+",(VLOOKUP(A28,'Потери рабочего времени'!$A$1:$H$30,8,FALSE))/60/VLOOKUP(A28,'2Рабочее время'!$A$1:$L$35,4),0))</f>
        <v>0</v>
      </c>
      <c r="R28" s="98"/>
      <c r="S28" s="17">
        <f>SUMIF('1Описание работ'!D:D,A28,'1Описание работ'!W:W)*(1+IF($I$2="+",I28,0)+IF($H$2="+",H28,0)+IF($J$2="+",K28,0)+Q28)*O28*M28</f>
        <v>0</v>
      </c>
      <c r="T28" s="19">
        <f t="shared" si="3"/>
        <v>0</v>
      </c>
      <c r="U28" s="17">
        <f>IF(S28=0,0,S28/VLOOKUP(A28,'2Рабочее время'!$A$1:$L$100,10,FALSE))*(1+(IF(AND($D$2="+",D28="+"),E28,0))+(IF(AND($F$2="+",F28="+"),G28,0))+(IF(AND($B$2="+",B28="+"),C28,0)))</f>
        <v>0</v>
      </c>
      <c r="V28" s="18">
        <f t="shared" si="8"/>
        <v>0</v>
      </c>
      <c r="W28" s="18">
        <f>IF(A28=0,0,VLOOKUP(A28,'Штатные должности'!$A:$C,2,FALSE))</f>
        <v>0</v>
      </c>
      <c r="X28" s="18">
        <f t="shared" si="9"/>
        <v>0</v>
      </c>
      <c r="Y28" s="38">
        <f>IF(A28=0,0,S28/(W28*VLOOKUP(A28,'2Рабочее время'!$A:$L,10,FALSE)))</f>
        <v>0</v>
      </c>
      <c r="Z28" s="38">
        <f>IF(S28&gt;0,(IF(A28=0,0,S28/(V28*VLOOKUP(A28,'2Рабочее время'!$A:$L,10,FALSE)))),0)</f>
        <v>0</v>
      </c>
      <c r="AA28" s="46">
        <f>IF(A28=0,0,U28*VLOOKUP(A28,'Штатные должности'!$A:$C,3,FALSE))</f>
        <v>0</v>
      </c>
      <c r="AB28" s="46">
        <f>IF(A28=0,0,V28*VLOOKUP(A28,'Штатные должности'!$A:$C,3,FALSE))</f>
        <v>0</v>
      </c>
      <c r="AC28" s="46">
        <f>IF(A28=0,0,W28*VLOOKUP(A28,'Штатные должности'!$A:$C,3,FALSE))</f>
        <v>0</v>
      </c>
      <c r="AD28" s="46">
        <f t="shared" si="10"/>
        <v>0</v>
      </c>
    </row>
    <row r="29" spans="1:30" s="3" customFormat="1" ht="18.75" x14ac:dyDescent="0.25">
      <c r="A29" s="114"/>
      <c r="B29" s="41" t="s">
        <v>47</v>
      </c>
      <c r="C29" s="42">
        <f>IF(A29=0,0,VLOOKUP(A29,'2Рабочее время'!$A$1:$K$100,7,FALSE)/365)</f>
        <v>0</v>
      </c>
      <c r="D29" s="41" t="s">
        <v>47</v>
      </c>
      <c r="E29" s="43">
        <f>IF(A29=0,0,VLOOKUP(A29,'2Рабочее время'!$A$1:$K$100,9,FALSE)/365)</f>
        <v>0</v>
      </c>
      <c r="F29" s="93" t="s">
        <v>47</v>
      </c>
      <c r="G29" s="94">
        <f>IF(A29=0,0,VLOOKUP(A29,'2Рабочее время'!$A$1:$K$100,8,FALSE)/365)</f>
        <v>0</v>
      </c>
      <c r="H29" s="95">
        <f>IF(A29=0,0,IF((IF((VLOOKUP(A29,'1Описание работ'!$D:$W,15,FALSE)&gt;0),VLOOKUP(A29,'1Описание работ'!$D:$W,15,FALSE),0))&gt;0,0.0001,0))</f>
        <v>0</v>
      </c>
      <c r="I29" s="102">
        <f>IF(A29=0,0,VLOOKUP(A29,'2Рабочее время'!$A$1:$L$100,12,FALSE))</f>
        <v>0</v>
      </c>
      <c r="J29" s="96"/>
      <c r="K29" s="95">
        <f>IF(A29=0,0,J29/VLOOKUP(A29,'2Рабочее время'!$A:$L,4,FALSE))</f>
        <v>0</v>
      </c>
      <c r="L29" s="93"/>
      <c r="M29" s="93"/>
      <c r="N29" s="95">
        <v>1</v>
      </c>
      <c r="O29" s="97">
        <f t="shared" si="2"/>
        <v>1</v>
      </c>
      <c r="P29" s="112">
        <f>VLOOKUP(A29,'Потери рабочего времени'!$A$1:$H$100,8,FALSE)/60</f>
        <v>0</v>
      </c>
      <c r="Q29" s="113">
        <f>IF(A29=0,0,IF($P$2="+",(VLOOKUP(A29,'Потери рабочего времени'!$A$1:$H$30,8,FALSE))/60/VLOOKUP(A29,'2Рабочее время'!$A$1:$L$35,4),0))</f>
        <v>0</v>
      </c>
      <c r="R29" s="98"/>
      <c r="S29" s="17">
        <f>SUMIF('1Описание работ'!D:D,A29,'1Описание работ'!W:W)*(1+IF($I$2="+",I29,0)+IF($H$2="+",H29,0)+IF($J$2="+",K29,0)+Q29)*O29*M29</f>
        <v>0</v>
      </c>
      <c r="T29" s="19"/>
      <c r="U29" s="17">
        <f>IF(S29=0,0,S29/VLOOKUP(A29,'2Рабочее время'!$A$1:$L$100,10,FALSE))*(1+(IF(AND($D$2="+",D29="+"),E29,0))+(IF(AND($F$2="+",F29="+"),G29,0))+(IF(AND($B$2="+",B29="+"),C29,0)))</f>
        <v>0</v>
      </c>
      <c r="V29" s="18">
        <f t="shared" si="8"/>
        <v>0</v>
      </c>
      <c r="W29" s="18"/>
      <c r="X29" s="18">
        <f t="shared" si="9"/>
        <v>0</v>
      </c>
      <c r="Y29" s="38"/>
      <c r="Z29" s="38">
        <f>IF(S29&gt;0,(IF(A29=0,0,S29/(V29*VLOOKUP(A29,'2Рабочее время'!$A:$L,10,FALSE)))),0)</f>
        <v>0</v>
      </c>
      <c r="AA29" s="46"/>
      <c r="AB29" s="46"/>
      <c r="AC29" s="46"/>
      <c r="AD29" s="46"/>
    </row>
    <row r="30" spans="1:30" s="3" customFormat="1" ht="18.75" x14ac:dyDescent="0.25">
      <c r="A30" s="114"/>
      <c r="B30" s="41" t="s">
        <v>47</v>
      </c>
      <c r="C30" s="42">
        <f>IF(A30=0,0,VLOOKUP(A30,'2Рабочее время'!$A$1:$K$100,7,FALSE)/365)</f>
        <v>0</v>
      </c>
      <c r="D30" s="41" t="s">
        <v>47</v>
      </c>
      <c r="E30" s="43">
        <f>IF(A30=0,0,VLOOKUP(A30,'2Рабочее время'!$A$1:$K$100,9,FALSE)/365)</f>
        <v>0</v>
      </c>
      <c r="F30" s="93" t="s">
        <v>47</v>
      </c>
      <c r="G30" s="94">
        <f>IF(A30=0,0,VLOOKUP(A30,'2Рабочее время'!$A$1:$K$100,8,FALSE)/365)</f>
        <v>0</v>
      </c>
      <c r="H30" s="95">
        <f>IF(A30=0,0,IF((IF((VLOOKUP(A30,'1Описание работ'!$D:$W,15,FALSE)&gt;0),VLOOKUP(A30,'1Описание работ'!$D:$W,15,FALSE),0))&gt;0,0.0001,0))</f>
        <v>0</v>
      </c>
      <c r="I30" s="102">
        <f>IF(A30=0,0,VLOOKUP(A30,'2Рабочее время'!$A$1:$L$100,12,FALSE))</f>
        <v>0</v>
      </c>
      <c r="J30" s="96"/>
      <c r="K30" s="95">
        <f>IF(A30=0,0,J30/VLOOKUP(A30,'2Рабочее время'!$A:$L,4,FALSE))</f>
        <v>0</v>
      </c>
      <c r="L30" s="93"/>
      <c r="M30" s="93"/>
      <c r="N30" s="95">
        <v>1</v>
      </c>
      <c r="O30" s="97">
        <f t="shared" si="2"/>
        <v>1</v>
      </c>
      <c r="P30" s="112">
        <f>VLOOKUP(A30,'Потери рабочего времени'!$A$1:$H$100,8,FALSE)/60</f>
        <v>0</v>
      </c>
      <c r="Q30" s="113">
        <f>IF(A30=0,0,IF($P$2="+",(VLOOKUP(A30,'Потери рабочего времени'!$A$1:$H$30,8,FALSE))/60/VLOOKUP(A30,'2Рабочее время'!$A$1:$L$35,4),0))</f>
        <v>0</v>
      </c>
      <c r="R30" s="98"/>
      <c r="S30" s="17">
        <f>SUMIF('1Описание работ'!D:D,A30,'1Описание работ'!W:W)*(1+IF($I$2="+",I30,0)+IF($H$2="+",H30,0)+IF($J$2="+",K30,0)+Q30)*O30*M30</f>
        <v>0</v>
      </c>
      <c r="T30" s="19"/>
      <c r="U30" s="17">
        <f>IF(S30=0,0,S30/VLOOKUP(A30,'2Рабочее время'!$A$1:$L$100,10,FALSE))*(1+(IF(AND($D$2="+",D30="+"),E30,0))+(IF(AND($F$2="+",F30="+"),G30,0))+(IF(AND($B$2="+",B30="+"),C30,0)))</f>
        <v>0</v>
      </c>
      <c r="V30" s="18">
        <f t="shared" si="8"/>
        <v>0</v>
      </c>
      <c r="W30" s="18"/>
      <c r="X30" s="18">
        <f t="shared" si="9"/>
        <v>0</v>
      </c>
      <c r="Y30" s="38"/>
      <c r="Z30" s="38">
        <f>IF(S30&gt;0,(IF(A30=0,0,S30/(V30*VLOOKUP(A30,'2Рабочее время'!$A:$L,10,FALSE)))),0)</f>
        <v>0</v>
      </c>
      <c r="AA30" s="46"/>
      <c r="AB30" s="46"/>
      <c r="AC30" s="46"/>
      <c r="AD30" s="46"/>
    </row>
    <row r="31" spans="1:30" ht="18.75" x14ac:dyDescent="0.25">
      <c r="A31" s="114"/>
      <c r="B31" s="41" t="s">
        <v>47</v>
      </c>
      <c r="C31" s="42">
        <f>IF(A31=0,0,VLOOKUP(A31,'2Рабочее время'!$A$1:$K$100,7,FALSE)/365)</f>
        <v>0</v>
      </c>
      <c r="D31" s="41" t="s">
        <v>47</v>
      </c>
      <c r="E31" s="43">
        <f>IF(A31=0,0,VLOOKUP(A31,'2Рабочее время'!$A$1:$K$100,9,FALSE)/365)</f>
        <v>0</v>
      </c>
      <c r="F31" s="93" t="s">
        <v>47</v>
      </c>
      <c r="G31" s="94">
        <f>IF(A31=0,0,VLOOKUP(A31,'2Рабочее время'!$A$1:$K$100,8,FALSE)/365)</f>
        <v>0</v>
      </c>
      <c r="H31" s="95">
        <f>IF(A31=0,0,IF((IF((VLOOKUP(A31,'1Описание работ'!$D:$W,15,FALSE)&gt;0),VLOOKUP(A31,'1Описание работ'!$D:$W,15,FALSE),0))&gt;0,0.0001,0))</f>
        <v>0</v>
      </c>
      <c r="I31" s="102">
        <f>IF(A31=0,0,VLOOKUP(A31,'2Рабочее время'!$A$1:$L$100,12,FALSE))</f>
        <v>0</v>
      </c>
      <c r="J31" s="96"/>
      <c r="K31" s="95">
        <f>IF(A31=0,0,J31/VLOOKUP(A31,'2Рабочее время'!$A:$L,4,FALSE))</f>
        <v>0</v>
      </c>
      <c r="L31" s="93"/>
      <c r="M31" s="93"/>
      <c r="N31" s="95">
        <v>1</v>
      </c>
      <c r="O31" s="97">
        <f t="shared" si="2"/>
        <v>1</v>
      </c>
      <c r="P31" s="112">
        <f>VLOOKUP(A31,'Потери рабочего времени'!$A$1:$H$100,8,FALSE)/60</f>
        <v>0</v>
      </c>
      <c r="Q31" s="113">
        <f>IF(A31=0,0,IF($P$2="+",(VLOOKUP(A31,'Потери рабочего времени'!$A$1:$H$30,8,FALSE))/60/VLOOKUP(A31,'2Рабочее время'!$A$1:$L$35,4),0))</f>
        <v>0</v>
      </c>
      <c r="R31" s="98"/>
      <c r="S31" s="17">
        <f>SUMIF('1Описание работ'!D:D,A31,'1Описание работ'!W:W)*(1+IF($I$2="+",I31,0)+IF($H$2="+",H31,0)+IF($J$2="+",K31,0)+Q31)*O31*M31</f>
        <v>0</v>
      </c>
      <c r="T31" s="19"/>
      <c r="U31" s="17">
        <f>IF(S31=0,0,S31/VLOOKUP(A31,'2Рабочее время'!$A$1:$L$100,10,FALSE))*(1+(IF(AND($D$2="+",D31="+"),E31,0))+(IF(AND($F$2="+",F31="+"),G31,0))+(IF(AND($B$2="+",B31="+"),C31,0)))</f>
        <v>0</v>
      </c>
      <c r="V31" s="18">
        <f t="shared" si="8"/>
        <v>0</v>
      </c>
      <c r="W31" s="18"/>
      <c r="X31" s="18">
        <f t="shared" si="9"/>
        <v>0</v>
      </c>
      <c r="Y31" s="38"/>
      <c r="Z31" s="38">
        <f>IF(S31&gt;0,(IF(A31=0,0,S31/(V31*VLOOKUP(A31,'2Рабочее время'!$A:$L,10,FALSE)))),0)</f>
        <v>0</v>
      </c>
      <c r="AA31" s="46"/>
      <c r="AB31" s="46"/>
      <c r="AC31" s="46"/>
      <c r="AD31" s="46"/>
    </row>
    <row r="32" spans="1:30" ht="18.75" x14ac:dyDescent="0.25">
      <c r="A32" s="114"/>
      <c r="B32" s="41" t="s">
        <v>47</v>
      </c>
      <c r="C32" s="42">
        <f>IF(A32=0,0,VLOOKUP(A32,'2Рабочее время'!$A$1:$K$100,7,FALSE)/365)</f>
        <v>0</v>
      </c>
      <c r="D32" s="41" t="s">
        <v>47</v>
      </c>
      <c r="E32" s="43">
        <f>IF(A32=0,0,VLOOKUP(A32,'2Рабочее время'!$A$1:$K$100,9,FALSE)/365)</f>
        <v>0</v>
      </c>
      <c r="F32" s="93" t="s">
        <v>47</v>
      </c>
      <c r="G32" s="94">
        <f>IF(A32=0,0,VLOOKUP(A32,'2Рабочее время'!$A$1:$K$100,8,FALSE)/365)</f>
        <v>0</v>
      </c>
      <c r="H32" s="95">
        <f>IF(A32=0,0,IF((IF((VLOOKUP(A32,'1Описание работ'!$D:$W,15,FALSE)&gt;0),VLOOKUP(A32,'1Описание работ'!$D:$W,15,FALSE),0))&gt;0,0.0001,0))</f>
        <v>0</v>
      </c>
      <c r="I32" s="102">
        <f>IF(A32=0,0,VLOOKUP(A32,'2Рабочее время'!$A$1:$L$100,12,FALSE))</f>
        <v>0</v>
      </c>
      <c r="J32" s="96"/>
      <c r="K32" s="95">
        <f>IF(A32=0,0,J32/VLOOKUP(A32,'2Рабочее время'!$A:$L,4,FALSE))</f>
        <v>0</v>
      </c>
      <c r="L32" s="93"/>
      <c r="M32" s="93"/>
      <c r="N32" s="95">
        <v>1</v>
      </c>
      <c r="O32" s="97">
        <f t="shared" si="2"/>
        <v>1</v>
      </c>
      <c r="P32" s="112">
        <f>VLOOKUP(A32,'Потери рабочего времени'!$A$1:$H$100,8,FALSE)/60</f>
        <v>0</v>
      </c>
      <c r="Q32" s="113">
        <f>IF(A32=0,0,IF($P$2="+",(VLOOKUP(A32,'Потери рабочего времени'!$A$1:$H$30,8,FALSE))/60/VLOOKUP(A32,'2Рабочее время'!$A$1:$L$35,4),0))</f>
        <v>0</v>
      </c>
      <c r="R32" s="98"/>
      <c r="S32" s="17">
        <f>SUMIF('1Описание работ'!D:D,A32,'1Описание работ'!W:W)*(1+IF($I$2="+",I32,0)+IF($H$2="+",H32,0)+IF($J$2="+",K32,0)+Q32)*O32*M32</f>
        <v>0</v>
      </c>
      <c r="T32" s="19"/>
      <c r="U32" s="17">
        <f>IF(S32=0,0,S32/VLOOKUP(A32,'2Рабочее время'!$A$1:$L$100,10,FALSE))*(1+(IF(AND($D$2="+",D32="+"),E32,0))+(IF(AND($F$2="+",F32="+"),G32,0))+(IF(AND($B$2="+",B32="+"),C32,0)))</f>
        <v>0</v>
      </c>
      <c r="V32" s="18">
        <f t="shared" si="8"/>
        <v>0</v>
      </c>
      <c r="W32" s="18"/>
      <c r="X32" s="18">
        <f t="shared" si="9"/>
        <v>0</v>
      </c>
      <c r="Y32" s="38"/>
      <c r="Z32" s="38">
        <f>IF(S32&gt;0,(IF(A32=0,0,S32/(V32*VLOOKUP(A32,'2Рабочее время'!$A:$L,10,FALSE)))),0)</f>
        <v>0</v>
      </c>
      <c r="AA32" s="46"/>
      <c r="AB32" s="46"/>
      <c r="AC32" s="46"/>
      <c r="AD32" s="46"/>
    </row>
    <row r="33" spans="1:30" ht="18.75" x14ac:dyDescent="0.25">
      <c r="A33" s="114"/>
      <c r="B33" s="41" t="s">
        <v>47</v>
      </c>
      <c r="C33" s="42">
        <f>IF(A33=0,0,VLOOKUP(A33,'2Рабочее время'!$A$1:$K$100,7,FALSE)/365)</f>
        <v>0</v>
      </c>
      <c r="D33" s="41" t="s">
        <v>47</v>
      </c>
      <c r="E33" s="43">
        <f>IF(A33=0,0,VLOOKUP(A33,'2Рабочее время'!$A$1:$K$100,9,FALSE)/365)</f>
        <v>0</v>
      </c>
      <c r="F33" s="93" t="s">
        <v>47</v>
      </c>
      <c r="G33" s="94">
        <f>IF(A33=0,0,VLOOKUP(A33,'2Рабочее время'!$A$1:$K$100,8,FALSE)/365)</f>
        <v>0</v>
      </c>
      <c r="H33" s="95">
        <f>IF(A33=0,0,IF((IF((VLOOKUP(A33,'1Описание работ'!$D:$W,15,FALSE)&gt;0),VLOOKUP(A33,'1Описание работ'!$D:$W,15,FALSE),0))&gt;0,0.0001,0))</f>
        <v>0</v>
      </c>
      <c r="I33" s="102">
        <f>IF(A33=0,0,VLOOKUP(A33,'2Рабочее время'!$A$1:$L$100,12,FALSE))</f>
        <v>0</v>
      </c>
      <c r="J33" s="96"/>
      <c r="K33" s="95">
        <f>IF(A33=0,0,J33/VLOOKUP(A33,'2Рабочее время'!$A:$L,4,FALSE))</f>
        <v>0</v>
      </c>
      <c r="L33" s="93"/>
      <c r="M33" s="93"/>
      <c r="N33" s="95">
        <v>1</v>
      </c>
      <c r="O33" s="97">
        <f t="shared" si="2"/>
        <v>1</v>
      </c>
      <c r="P33" s="112">
        <f>VLOOKUP(A33,'Потери рабочего времени'!$A$1:$H$100,8,FALSE)/60</f>
        <v>0</v>
      </c>
      <c r="Q33" s="113">
        <f>IF(A33=0,0,IF($P$2="+",(VLOOKUP(A33,'Потери рабочего времени'!$A$1:$H$30,8,FALSE))/60/VLOOKUP(A33,'2Рабочее время'!$A$1:$L$35,4),0))</f>
        <v>0</v>
      </c>
      <c r="R33" s="98"/>
      <c r="S33" s="17">
        <f>SUMIF('1Описание работ'!D:D,A33,'1Описание работ'!W:W)*(1+IF($I$2="+",I33,0)+IF($H$2="+",H33,0)+IF($J$2="+",K33,0)+Q33)*O33*M33</f>
        <v>0</v>
      </c>
      <c r="T33" s="19"/>
      <c r="U33" s="17">
        <f>IF(S33=0,0,S33/VLOOKUP(A33,'2Рабочее время'!$A$1:$L$100,10,FALSE))*(1+(IF(AND($D$2="+",D33="+"),E33,0))+(IF(AND($F$2="+",F33="+"),G33,0))+(IF(AND($B$2="+",B33="+"),C33,0)))</f>
        <v>0</v>
      </c>
      <c r="V33" s="18">
        <f t="shared" si="8"/>
        <v>0</v>
      </c>
      <c r="W33" s="18"/>
      <c r="X33" s="18">
        <f t="shared" si="9"/>
        <v>0</v>
      </c>
      <c r="Y33" s="38"/>
      <c r="Z33" s="38">
        <f>IF(S33&gt;0,(IF(A33=0,0,S33/(V33*VLOOKUP(A33,'2Рабочее время'!$A:$L,10,FALSE)))),0)</f>
        <v>0</v>
      </c>
      <c r="AA33" s="46"/>
      <c r="AB33" s="46"/>
      <c r="AC33" s="46"/>
      <c r="AD33" s="46"/>
    </row>
    <row r="34" spans="1:30" ht="18.75" x14ac:dyDescent="0.25">
      <c r="A34" s="114"/>
      <c r="B34" s="41" t="s">
        <v>47</v>
      </c>
      <c r="C34" s="42">
        <f>IF(A34=0,0,VLOOKUP(A34,'2Рабочее время'!$A$1:$K$100,7,FALSE)/365)</f>
        <v>0</v>
      </c>
      <c r="D34" s="41" t="s">
        <v>47</v>
      </c>
      <c r="E34" s="43">
        <f>IF(A34=0,0,VLOOKUP(A34,'2Рабочее время'!$A$1:$K$100,9,FALSE)/365)</f>
        <v>0</v>
      </c>
      <c r="F34" s="93" t="s">
        <v>47</v>
      </c>
      <c r="G34" s="94">
        <f>IF(A34=0,0,VLOOKUP(A34,'2Рабочее время'!$A$1:$K$100,8,FALSE)/365)</f>
        <v>0</v>
      </c>
      <c r="H34" s="95">
        <f>IF(A34=0,0,IF((IF((VLOOKUP(A34,'1Описание работ'!$D:$W,15,FALSE)&gt;0),VLOOKUP(A34,'1Описание работ'!$D:$W,15,FALSE),0))&gt;0,0.0001,0))</f>
        <v>0</v>
      </c>
      <c r="I34" s="102">
        <f>IF(A34=0,0,VLOOKUP(A34,'2Рабочее время'!$A$1:$L$100,12,FALSE))</f>
        <v>0</v>
      </c>
      <c r="J34" s="96"/>
      <c r="K34" s="95">
        <f>IF(A34=0,0,J34/VLOOKUP(A34,'2Рабочее время'!$A:$L,4,FALSE))</f>
        <v>0</v>
      </c>
      <c r="L34" s="93"/>
      <c r="M34" s="93"/>
      <c r="N34" s="95">
        <v>1</v>
      </c>
      <c r="O34" s="97">
        <f t="shared" si="2"/>
        <v>1</v>
      </c>
      <c r="P34" s="112">
        <f>VLOOKUP(A34,'Потери рабочего времени'!$A$1:$H$100,8,FALSE)/60</f>
        <v>0</v>
      </c>
      <c r="Q34" s="113">
        <f>IF(A34=0,0,IF($P$2="+",(VLOOKUP(A34,'Потери рабочего времени'!$A$1:$H$30,8,FALSE))/60/VLOOKUP(A34,'2Рабочее время'!$A$1:$L$35,4),0))</f>
        <v>0</v>
      </c>
      <c r="R34" s="98"/>
      <c r="S34" s="17">
        <f>SUMIF('1Описание работ'!D:D,A34,'1Описание работ'!W:W)*(1+IF($I$2="+",I34,0)+IF($H$2="+",H34,0)+IF($J$2="+",K34,0)+Q34)*O34*M34</f>
        <v>0</v>
      </c>
      <c r="T34" s="19"/>
      <c r="U34" s="17">
        <f>IF(S34=0,0,S34/VLOOKUP(A34,'2Рабочее время'!$A$1:$L$100,10,FALSE))*(1+(IF(AND($D$2="+",D34="+"),E34,0))+(IF(AND($F$2="+",F34="+"),G34,0))+(IF(AND($B$2="+",B34="+"),C34,0)))</f>
        <v>0</v>
      </c>
      <c r="V34" s="18">
        <f t="shared" si="8"/>
        <v>0</v>
      </c>
      <c r="W34" s="18"/>
      <c r="X34" s="18">
        <f t="shared" si="9"/>
        <v>0</v>
      </c>
      <c r="Y34" s="38"/>
      <c r="Z34" s="38">
        <f>IF(S34&gt;0,(IF(A34=0,0,S34/(V34*VLOOKUP(A34,'2Рабочее время'!$A:$L,10,FALSE)))),0)</f>
        <v>0</v>
      </c>
      <c r="AA34" s="46"/>
      <c r="AB34" s="46"/>
      <c r="AC34" s="46"/>
      <c r="AD34" s="46"/>
    </row>
    <row r="35" spans="1:30" ht="18.75" x14ac:dyDescent="0.25">
      <c r="A35" s="114"/>
      <c r="B35" s="41" t="s">
        <v>47</v>
      </c>
      <c r="C35" s="42">
        <f>IF(A35=0,0,VLOOKUP(A35,'2Рабочее время'!$A$1:$K$100,7,FALSE)/365)</f>
        <v>0</v>
      </c>
      <c r="D35" s="41" t="s">
        <v>47</v>
      </c>
      <c r="E35" s="43">
        <f>IF(A35=0,0,VLOOKUP(A35,'2Рабочее время'!$A$1:$K$100,9,FALSE)/365)</f>
        <v>0</v>
      </c>
      <c r="F35" s="93" t="s">
        <v>47</v>
      </c>
      <c r="G35" s="94">
        <f>IF(A35=0,0,VLOOKUP(A35,'2Рабочее время'!$A$1:$K$100,8,FALSE)/365)</f>
        <v>0</v>
      </c>
      <c r="H35" s="95">
        <f>IF(A35=0,0,IF((IF((VLOOKUP(A35,'1Описание работ'!$D:$W,15,FALSE)&gt;0),VLOOKUP(A35,'1Описание работ'!$D:$W,15,FALSE),0))&gt;0,0.0001,0))</f>
        <v>0</v>
      </c>
      <c r="I35" s="102">
        <f>IF(A35=0,0,VLOOKUP(A35,'2Рабочее время'!$A$1:$L$100,12,FALSE))</f>
        <v>0</v>
      </c>
      <c r="J35" s="96"/>
      <c r="K35" s="95">
        <f>IF(A35=0,0,J35/VLOOKUP(A35,'2Рабочее время'!$A:$L,4,FALSE))</f>
        <v>0</v>
      </c>
      <c r="L35" s="93"/>
      <c r="M35" s="93"/>
      <c r="N35" s="95">
        <v>1</v>
      </c>
      <c r="O35" s="97">
        <f t="shared" si="2"/>
        <v>1</v>
      </c>
      <c r="P35" s="112">
        <f>VLOOKUP(A35,'Потери рабочего времени'!$A$1:$H$100,8,FALSE)/60</f>
        <v>0</v>
      </c>
      <c r="Q35" s="113">
        <f>IF(A35=0,0,IF($P$2="+",(VLOOKUP(A35,'Потери рабочего времени'!$A$1:$H$30,8,FALSE))/60/VLOOKUP(A35,'2Рабочее время'!$A$1:$L$35,4),0))</f>
        <v>0</v>
      </c>
      <c r="R35" s="98"/>
      <c r="S35" s="17">
        <f>SUMIF('1Описание работ'!D:D,A35,'1Описание работ'!W:W)*(1+IF($I$2="+",I35,0)+IF($H$2="+",H35,0)+IF($J$2="+",K35,0)+Q35)*O35*M35</f>
        <v>0</v>
      </c>
      <c r="T35" s="19"/>
      <c r="U35" s="17">
        <f>IF(S35=0,0,S35/VLOOKUP(A35,'2Рабочее время'!$A$1:$L$100,10,FALSE))*(1+(IF(AND($D$2="+",D35="+"),E35,0))+(IF(AND($F$2="+",F35="+"),G35,0))+(IF(AND($B$2="+",B35="+"),C35,0)))</f>
        <v>0</v>
      </c>
      <c r="V35" s="18">
        <f t="shared" si="8"/>
        <v>0</v>
      </c>
      <c r="W35" s="18"/>
      <c r="X35" s="18">
        <f t="shared" si="9"/>
        <v>0</v>
      </c>
      <c r="Y35" s="38"/>
      <c r="Z35" s="38">
        <f>IF(S35&gt;0,(IF(A35=0,0,S35/(V35*VLOOKUP(A35,'2Рабочее время'!$A:$L,10,FALSE)))),0)</f>
        <v>0</v>
      </c>
      <c r="AA35" s="46"/>
      <c r="AB35" s="46"/>
      <c r="AC35" s="46"/>
      <c r="AD35" s="46"/>
    </row>
    <row r="36" spans="1:30" x14ac:dyDescent="0.25">
      <c r="M36" s="51"/>
      <c r="N36" s="51"/>
      <c r="O36" s="51"/>
      <c r="P36" s="51"/>
      <c r="Q36" s="51"/>
      <c r="R36" s="51"/>
      <c r="S36" s="51"/>
      <c r="T36" s="51"/>
    </row>
  </sheetData>
  <sheetProtection selectLockedCells="1"/>
  <conditionalFormatting sqref="S4:V35">
    <cfRule type="cellIs" dxfId="57" priority="67" operator="equal">
      <formula>0</formula>
    </cfRule>
    <cfRule type="expression" dxfId="56" priority="68">
      <formula>0</formula>
    </cfRule>
  </conditionalFormatting>
  <conditionalFormatting sqref="S4:S35">
    <cfRule type="cellIs" dxfId="55" priority="65" operator="equal">
      <formula>0</formula>
    </cfRule>
    <cfRule type="expression" dxfId="54" priority="66">
      <formula>0</formula>
    </cfRule>
  </conditionalFormatting>
  <conditionalFormatting sqref="X4:Z35">
    <cfRule type="cellIs" dxfId="53" priority="63" operator="equal">
      <formula>0</formula>
    </cfRule>
    <cfRule type="expression" dxfId="52" priority="64">
      <formula>0</formula>
    </cfRule>
  </conditionalFormatting>
  <conditionalFormatting sqref="X4:Z35">
    <cfRule type="cellIs" dxfId="51" priority="61" operator="equal">
      <formula>0</formula>
    </cfRule>
    <cfRule type="expression" dxfId="50" priority="62">
      <formula>0</formula>
    </cfRule>
  </conditionalFormatting>
  <conditionalFormatting sqref="Z8:Z35">
    <cfRule type="cellIs" dxfId="49" priority="51" operator="equal">
      <formula>0</formula>
    </cfRule>
    <cfRule type="expression" dxfId="48" priority="52">
      <formula>0</formula>
    </cfRule>
  </conditionalFormatting>
  <conditionalFormatting sqref="Z8:Z35">
    <cfRule type="cellIs" dxfId="47" priority="49" operator="equal">
      <formula>0</formula>
    </cfRule>
    <cfRule type="expression" dxfId="46" priority="50">
      <formula>0</formula>
    </cfRule>
  </conditionalFormatting>
  <conditionalFormatting sqref="Z4:Z35">
    <cfRule type="cellIs" dxfId="45" priority="38" operator="between">
      <formula>0.001</formula>
      <formula>0.69</formula>
    </cfRule>
    <cfRule type="cellIs" dxfId="44" priority="39" operator="between">
      <formula>0.7</formula>
      <formula>0.8</formula>
    </cfRule>
    <cfRule type="cellIs" dxfId="43" priority="40" operator="greaterThan">
      <formula>0.8</formula>
    </cfRule>
  </conditionalFormatting>
  <conditionalFormatting sqref="B4:R35">
    <cfRule type="cellIs" dxfId="42" priority="37" operator="equal">
      <formula>0</formula>
    </cfRule>
  </conditionalFormatting>
  <conditionalFormatting sqref="AA4:AD35">
    <cfRule type="cellIs" dxfId="41" priority="35" operator="equal">
      <formula>0</formula>
    </cfRule>
    <cfRule type="expression" dxfId="40" priority="36">
      <formula>0</formula>
    </cfRule>
  </conditionalFormatting>
  <conditionalFormatting sqref="AA4:AD35">
    <cfRule type="cellIs" dxfId="39" priority="33" operator="equal">
      <formula>0</formula>
    </cfRule>
    <cfRule type="expression" dxfId="38" priority="34">
      <formula>0</formula>
    </cfRule>
  </conditionalFormatting>
  <conditionalFormatting sqref="O37:O1048576 N29:O35 N4:N35 O2:O35">
    <cfRule type="cellIs" dxfId="37" priority="32" operator="equal">
      <formula>1</formula>
    </cfRule>
  </conditionalFormatting>
  <conditionalFormatting sqref="B2">
    <cfRule type="cellIs" dxfId="36" priority="31" operator="equal">
      <formula>0</formula>
    </cfRule>
  </conditionalFormatting>
  <conditionalFormatting sqref="D2">
    <cfRule type="cellIs" dxfId="35" priority="30" operator="equal">
      <formula>0</formula>
    </cfRule>
  </conditionalFormatting>
  <conditionalFormatting sqref="F2">
    <cfRule type="cellIs" dxfId="34" priority="29" operator="equal">
      <formula>0</formula>
    </cfRule>
  </conditionalFormatting>
  <conditionalFormatting sqref="H2">
    <cfRule type="cellIs" dxfId="33" priority="28" operator="equal">
      <formula>0</formula>
    </cfRule>
  </conditionalFormatting>
  <conditionalFormatting sqref="I2">
    <cfRule type="cellIs" dxfId="32" priority="27" operator="equal">
      <formula>0</formula>
    </cfRule>
  </conditionalFormatting>
  <conditionalFormatting sqref="J2">
    <cfRule type="cellIs" dxfId="31" priority="26" operator="equal">
      <formula>0</formula>
    </cfRule>
  </conditionalFormatting>
  <conditionalFormatting sqref="L2">
    <cfRule type="cellIs" dxfId="30" priority="25" operator="equal">
      <formula>0</formula>
    </cfRule>
  </conditionalFormatting>
  <conditionalFormatting sqref="N2">
    <cfRule type="cellIs" dxfId="29" priority="24" operator="equal">
      <formula>0</formula>
    </cfRule>
  </conditionalFormatting>
  <conditionalFormatting sqref="P2">
    <cfRule type="cellIs" dxfId="28" priority="14" operator="equal">
      <formula>"-"</formula>
    </cfRule>
    <cfRule type="cellIs" dxfId="27" priority="15" operator="equal">
      <formula>"+"</formula>
    </cfRule>
    <cfRule type="cellIs" dxfId="26" priority="22" operator="equal">
      <formula>0</formula>
    </cfRule>
  </conditionalFormatting>
  <conditionalFormatting sqref="M4:M35">
    <cfRule type="cellIs" dxfId="25" priority="20" operator="equal">
      <formula>1</formula>
    </cfRule>
  </conditionalFormatting>
  <conditionalFormatting sqref="W4:W35">
    <cfRule type="cellIs" dxfId="24" priority="18" operator="equal">
      <formula>0</formula>
    </cfRule>
    <cfRule type="expression" dxfId="23" priority="19">
      <formula>0</formula>
    </cfRule>
  </conditionalFormatting>
  <conditionalFormatting sqref="L2:O2 B2:J2 B37:O1048576 B36:T36 B3:O35">
    <cfRule type="cellIs" dxfId="22" priority="16" operator="equal">
      <formula>"-"</formula>
    </cfRule>
    <cfRule type="cellIs" dxfId="21" priority="17" operator="equal">
      <formula>"+"</formula>
    </cfRule>
  </conditionalFormatting>
  <conditionalFormatting sqref="T4:T35">
    <cfRule type="cellIs" dxfId="20" priority="13" operator="equal">
      <formula>1</formula>
    </cfRule>
  </conditionalFormatting>
  <conditionalFormatting sqref="A4:A51">
    <cfRule type="cellIs" dxfId="19" priority="12" operator="equal">
      <formula>0</formula>
    </cfRule>
  </conditionalFormatting>
  <conditionalFormatting sqref="H1:H1048576">
    <cfRule type="cellIs" dxfId="18" priority="11" operator="equal">
      <formula>0.0001</formula>
    </cfRule>
  </conditionalFormatting>
  <conditionalFormatting sqref="H4:H35">
    <cfRule type="expression" dxfId="17" priority="8">
      <formula>ISERROR($H$11)</formula>
    </cfRule>
  </conditionalFormatting>
  <conditionalFormatting sqref="S4:AD35">
    <cfRule type="expression" dxfId="16" priority="7">
      <formula>ISERROR(11)</formula>
    </cfRule>
  </conditionalFormatting>
  <conditionalFormatting sqref="H4:H35">
    <cfRule type="expression" dxfId="15" priority="6">
      <formula>ISERROR($H$11)</formula>
    </cfRule>
  </conditionalFormatting>
  <conditionalFormatting sqref="Y4:Y12">
    <cfRule type="cellIs" dxfId="14" priority="5" operator="greaterThan">
      <formula>1.15</formula>
    </cfRule>
  </conditionalFormatting>
  <conditionalFormatting sqref="S4:S12">
    <cfRule type="cellIs" dxfId="13" priority="4" operator="greaterThan">
      <formula>190</formula>
    </cfRule>
  </conditionalFormatting>
  <conditionalFormatting sqref="X4:X12">
    <cfRule type="cellIs" dxfId="12" priority="3" operator="greaterThan">
      <formula>0</formula>
    </cfRule>
  </conditionalFormatting>
  <conditionalFormatting sqref="V4:V10">
    <cfRule type="cellIs" dxfId="11" priority="2" operator="greaterThan">
      <formula>1</formula>
    </cfRule>
  </conditionalFormatting>
  <conditionalFormatting sqref="V11:V12">
    <cfRule type="cellIs" dxfId="10" priority="1" operator="greaterThan">
      <formula>1</formula>
    </cfRule>
  </conditionalFormatting>
  <dataValidations count="1">
    <dataValidation showDropDown="1" showInputMessage="1" showErrorMessage="1" sqref="E4:E35 C4:C35 G4:Q35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'Штатные должности'!$A$1:$A$100</xm:f>
          </x14:formula1>
          <xm:sqref>A4:A35</xm:sqref>
        </x14:dataValidation>
        <x14:dataValidation type="list" allowBlank="1" showInputMessage="1" showErrorMessage="1">
          <x14:formula1>
            <xm:f>Лист3!$A$1:$A$2</xm:f>
          </x14:formula1>
          <xm:sqref>B2 D2 F2 N2 P2 L2 H2:J2 D4:D35 B4:B35 F4:F35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zoomScaleNormal="100" workbookViewId="0">
      <selection activeCell="B2" sqref="B2:G2"/>
    </sheetView>
  </sheetViews>
  <sheetFormatPr defaultRowHeight="15" x14ac:dyDescent="0.25"/>
  <cols>
    <col min="1" max="1" width="64.140625" style="71" bestFit="1" customWidth="1"/>
    <col min="2" max="7" width="19.5703125" style="51" customWidth="1"/>
    <col min="8" max="8" width="8" style="51" bestFit="1" customWidth="1"/>
    <col min="9" max="28" width="9.140625" style="51"/>
  </cols>
  <sheetData>
    <row r="1" spans="1:8" ht="45.75" customHeight="1" x14ac:dyDescent="0.25">
      <c r="A1" s="78" t="s">
        <v>71</v>
      </c>
      <c r="B1" s="77" t="s">
        <v>65</v>
      </c>
      <c r="C1" s="77" t="s">
        <v>66</v>
      </c>
      <c r="D1" s="77" t="s">
        <v>67</v>
      </c>
      <c r="E1" s="77" t="s">
        <v>68</v>
      </c>
      <c r="F1" s="77" t="s">
        <v>69</v>
      </c>
      <c r="G1" s="77" t="s">
        <v>70</v>
      </c>
      <c r="H1" s="37" t="s">
        <v>38</v>
      </c>
    </row>
    <row r="2" spans="1:8" ht="15.75" x14ac:dyDescent="0.25">
      <c r="A2" s="75">
        <f>'2Рабочее время'!A2</f>
        <v>0</v>
      </c>
      <c r="B2" s="21"/>
      <c r="C2" s="21"/>
      <c r="D2" s="21"/>
      <c r="E2" s="21"/>
      <c r="F2" s="21"/>
      <c r="G2" s="21"/>
      <c r="H2" s="73">
        <f t="shared" ref="H2:H30" si="0">SUM(B2:G2)</f>
        <v>0</v>
      </c>
    </row>
    <row r="3" spans="1:8" ht="15.75" x14ac:dyDescent="0.25">
      <c r="A3" s="75">
        <f>'2Рабочее время'!A3</f>
        <v>0</v>
      </c>
      <c r="B3" s="21"/>
      <c r="C3" s="21"/>
      <c r="D3" s="21"/>
      <c r="E3" s="21"/>
      <c r="F3" s="21"/>
      <c r="G3" s="21"/>
      <c r="H3" s="73">
        <f t="shared" si="0"/>
        <v>0</v>
      </c>
    </row>
    <row r="4" spans="1:8" ht="15.75" x14ac:dyDescent="0.25">
      <c r="A4" s="75">
        <f>'2Рабочее время'!A4</f>
        <v>0</v>
      </c>
      <c r="B4" s="21"/>
      <c r="C4" s="21"/>
      <c r="D4" s="21"/>
      <c r="E4" s="21"/>
      <c r="F4" s="21"/>
      <c r="G4" s="21"/>
      <c r="H4" s="73">
        <f t="shared" si="0"/>
        <v>0</v>
      </c>
    </row>
    <row r="5" spans="1:8" ht="15.75" x14ac:dyDescent="0.25">
      <c r="A5" s="75">
        <f>'2Рабочее время'!A5</f>
        <v>0</v>
      </c>
      <c r="B5" s="21"/>
      <c r="C5" s="21"/>
      <c r="D5" s="21"/>
      <c r="E5" s="21"/>
      <c r="F5" s="21"/>
      <c r="G5" s="21"/>
      <c r="H5" s="73">
        <f t="shared" si="0"/>
        <v>0</v>
      </c>
    </row>
    <row r="6" spans="1:8" ht="15.75" x14ac:dyDescent="0.25">
      <c r="A6" s="75">
        <f>'2Рабочее время'!A6</f>
        <v>0</v>
      </c>
      <c r="B6" s="21"/>
      <c r="C6" s="21"/>
      <c r="D6" s="21"/>
      <c r="E6" s="21"/>
      <c r="F6" s="21"/>
      <c r="G6" s="21"/>
      <c r="H6" s="73">
        <f t="shared" si="0"/>
        <v>0</v>
      </c>
    </row>
    <row r="7" spans="1:8" ht="15.75" x14ac:dyDescent="0.25">
      <c r="A7" s="75">
        <f>'2Рабочее время'!A7</f>
        <v>0</v>
      </c>
      <c r="B7" s="21"/>
      <c r="C7" s="21"/>
      <c r="D7" s="21"/>
      <c r="E7" s="21"/>
      <c r="F7" s="21"/>
      <c r="G7" s="21"/>
      <c r="H7" s="73">
        <f t="shared" si="0"/>
        <v>0</v>
      </c>
    </row>
    <row r="8" spans="1:8" ht="15.75" x14ac:dyDescent="0.25">
      <c r="A8" s="75">
        <f>'2Рабочее время'!A8</f>
        <v>0</v>
      </c>
      <c r="B8" s="21"/>
      <c r="C8" s="21"/>
      <c r="D8" s="21"/>
      <c r="E8" s="21"/>
      <c r="F8" s="21"/>
      <c r="G8" s="21"/>
      <c r="H8" s="73">
        <f t="shared" si="0"/>
        <v>0</v>
      </c>
    </row>
    <row r="9" spans="1:8" ht="15.75" x14ac:dyDescent="0.25">
      <c r="A9" s="79">
        <f>'2Рабочее время'!A9</f>
        <v>0</v>
      </c>
      <c r="B9" s="21"/>
      <c r="C9" s="21"/>
      <c r="D9" s="21"/>
      <c r="E9" s="21"/>
      <c r="F9" s="21"/>
      <c r="G9" s="21"/>
      <c r="H9" s="73">
        <f t="shared" si="0"/>
        <v>0</v>
      </c>
    </row>
    <row r="10" spans="1:8" ht="15.75" x14ac:dyDescent="0.25">
      <c r="A10" s="79">
        <f>'2Рабочее время'!A10</f>
        <v>0</v>
      </c>
      <c r="B10" s="21"/>
      <c r="C10" s="21"/>
      <c r="D10" s="21"/>
      <c r="E10" s="21"/>
      <c r="F10" s="21"/>
      <c r="G10" s="21"/>
      <c r="H10" s="73">
        <f t="shared" si="0"/>
        <v>0</v>
      </c>
    </row>
    <row r="11" spans="1:8" ht="15.75" x14ac:dyDescent="0.25">
      <c r="A11" s="79">
        <f>'2Рабочее время'!A11</f>
        <v>0</v>
      </c>
      <c r="B11" s="21"/>
      <c r="C11" s="21"/>
      <c r="D11" s="21"/>
      <c r="E11" s="21"/>
      <c r="F11" s="21"/>
      <c r="G11" s="21"/>
      <c r="H11" s="73">
        <f t="shared" si="0"/>
        <v>0</v>
      </c>
    </row>
    <row r="12" spans="1:8" ht="15.75" x14ac:dyDescent="0.25">
      <c r="A12" s="79">
        <f>'2Рабочее время'!A12</f>
        <v>0</v>
      </c>
      <c r="B12" s="21"/>
      <c r="C12" s="21"/>
      <c r="D12" s="21"/>
      <c r="E12" s="21"/>
      <c r="F12" s="21"/>
      <c r="G12" s="21"/>
      <c r="H12" s="73">
        <f t="shared" si="0"/>
        <v>0</v>
      </c>
    </row>
    <row r="13" spans="1:8" ht="15.75" x14ac:dyDescent="0.25">
      <c r="A13" s="79">
        <f>'2Рабочее время'!A13</f>
        <v>0</v>
      </c>
      <c r="B13" s="21"/>
      <c r="C13" s="21"/>
      <c r="D13" s="21"/>
      <c r="E13" s="21"/>
      <c r="F13" s="21"/>
      <c r="G13" s="21"/>
      <c r="H13" s="73">
        <f t="shared" si="0"/>
        <v>0</v>
      </c>
    </row>
    <row r="14" spans="1:8" ht="15.75" x14ac:dyDescent="0.25">
      <c r="A14" s="79">
        <f>'2Рабочее время'!A14</f>
        <v>0</v>
      </c>
      <c r="B14" s="21"/>
      <c r="C14" s="21"/>
      <c r="D14" s="21"/>
      <c r="E14" s="21"/>
      <c r="F14" s="21"/>
      <c r="G14" s="21"/>
      <c r="H14" s="73">
        <f t="shared" si="0"/>
        <v>0</v>
      </c>
    </row>
    <row r="15" spans="1:8" ht="15.75" x14ac:dyDescent="0.25">
      <c r="A15" s="79">
        <f>'2Рабочее время'!A15</f>
        <v>0</v>
      </c>
      <c r="B15" s="21"/>
      <c r="C15" s="21"/>
      <c r="D15" s="21"/>
      <c r="E15" s="21"/>
      <c r="F15" s="21"/>
      <c r="G15" s="21"/>
      <c r="H15" s="73">
        <f t="shared" si="0"/>
        <v>0</v>
      </c>
    </row>
    <row r="16" spans="1:8" ht="15.75" x14ac:dyDescent="0.25">
      <c r="A16" s="79">
        <f>'2Рабочее время'!A16</f>
        <v>0</v>
      </c>
      <c r="B16" s="21"/>
      <c r="C16" s="21"/>
      <c r="D16" s="21"/>
      <c r="E16" s="21"/>
      <c r="F16" s="21"/>
      <c r="G16" s="21"/>
      <c r="H16" s="73">
        <f t="shared" si="0"/>
        <v>0</v>
      </c>
    </row>
    <row r="17" spans="1:8" ht="15.75" x14ac:dyDescent="0.25">
      <c r="A17" s="79">
        <f>'2Рабочее время'!A17</f>
        <v>0</v>
      </c>
      <c r="B17" s="21"/>
      <c r="C17" s="21"/>
      <c r="D17" s="21"/>
      <c r="E17" s="21"/>
      <c r="F17" s="21"/>
      <c r="G17" s="21"/>
      <c r="H17" s="73">
        <f t="shared" si="0"/>
        <v>0</v>
      </c>
    </row>
    <row r="18" spans="1:8" ht="15.75" x14ac:dyDescent="0.25">
      <c r="A18" s="79">
        <f>'2Рабочее время'!A18</f>
        <v>0</v>
      </c>
      <c r="B18" s="21"/>
      <c r="C18" s="21"/>
      <c r="D18" s="21"/>
      <c r="E18" s="21"/>
      <c r="F18" s="21"/>
      <c r="G18" s="21"/>
      <c r="H18" s="73">
        <f t="shared" si="0"/>
        <v>0</v>
      </c>
    </row>
    <row r="19" spans="1:8" ht="15.75" x14ac:dyDescent="0.25">
      <c r="A19" s="79">
        <f>'2Рабочее время'!A19</f>
        <v>0</v>
      </c>
      <c r="B19" s="21"/>
      <c r="C19" s="21"/>
      <c r="D19" s="21"/>
      <c r="E19" s="21"/>
      <c r="F19" s="21"/>
      <c r="G19" s="21"/>
      <c r="H19" s="73">
        <f t="shared" si="0"/>
        <v>0</v>
      </c>
    </row>
    <row r="20" spans="1:8" ht="15.75" x14ac:dyDescent="0.25">
      <c r="A20" s="79">
        <f>'2Рабочее время'!A20</f>
        <v>0</v>
      </c>
      <c r="B20" s="21"/>
      <c r="C20" s="21"/>
      <c r="D20" s="21"/>
      <c r="E20" s="21"/>
      <c r="F20" s="21"/>
      <c r="G20" s="21"/>
      <c r="H20" s="73">
        <f t="shared" si="0"/>
        <v>0</v>
      </c>
    </row>
    <row r="21" spans="1:8" ht="15.75" x14ac:dyDescent="0.25">
      <c r="A21" s="79">
        <f>'2Рабочее время'!A21</f>
        <v>0</v>
      </c>
      <c r="B21" s="21"/>
      <c r="C21" s="21"/>
      <c r="D21" s="21"/>
      <c r="E21" s="21"/>
      <c r="F21" s="21"/>
      <c r="G21" s="21"/>
      <c r="H21" s="73">
        <f t="shared" si="0"/>
        <v>0</v>
      </c>
    </row>
    <row r="22" spans="1:8" ht="15.75" x14ac:dyDescent="0.25">
      <c r="A22" s="79">
        <f>'2Рабочее время'!A22</f>
        <v>0</v>
      </c>
      <c r="B22" s="21"/>
      <c r="C22" s="21"/>
      <c r="D22" s="21"/>
      <c r="E22" s="21"/>
      <c r="F22" s="21"/>
      <c r="G22" s="21"/>
      <c r="H22" s="73">
        <f t="shared" si="0"/>
        <v>0</v>
      </c>
    </row>
    <row r="23" spans="1:8" ht="15.75" x14ac:dyDescent="0.25">
      <c r="A23" s="79">
        <f>'2Рабочее время'!A23</f>
        <v>0</v>
      </c>
      <c r="B23" s="21"/>
      <c r="C23" s="21"/>
      <c r="D23" s="21"/>
      <c r="E23" s="21"/>
      <c r="F23" s="21"/>
      <c r="G23" s="21"/>
      <c r="H23" s="73">
        <f t="shared" si="0"/>
        <v>0</v>
      </c>
    </row>
    <row r="24" spans="1:8" ht="15.75" x14ac:dyDescent="0.25">
      <c r="A24" s="79">
        <f>'2Рабочее время'!A24</f>
        <v>0</v>
      </c>
      <c r="B24" s="21"/>
      <c r="C24" s="21"/>
      <c r="D24" s="21"/>
      <c r="E24" s="21"/>
      <c r="F24" s="21"/>
      <c r="G24" s="21"/>
      <c r="H24" s="73">
        <f t="shared" si="0"/>
        <v>0</v>
      </c>
    </row>
    <row r="25" spans="1:8" ht="15.75" x14ac:dyDescent="0.25">
      <c r="A25" s="79">
        <f>'2Рабочее время'!A25</f>
        <v>0</v>
      </c>
      <c r="B25" s="21"/>
      <c r="C25" s="21"/>
      <c r="D25" s="21"/>
      <c r="E25" s="21"/>
      <c r="F25" s="21"/>
      <c r="G25" s="21"/>
      <c r="H25" s="73">
        <f t="shared" si="0"/>
        <v>0</v>
      </c>
    </row>
    <row r="26" spans="1:8" ht="15.75" x14ac:dyDescent="0.25">
      <c r="A26" s="79">
        <f>'2Рабочее время'!A26</f>
        <v>0</v>
      </c>
      <c r="B26" s="21"/>
      <c r="C26" s="21"/>
      <c r="D26" s="21"/>
      <c r="E26" s="21"/>
      <c r="F26" s="21"/>
      <c r="G26" s="21"/>
      <c r="H26" s="73">
        <f t="shared" si="0"/>
        <v>0</v>
      </c>
    </row>
    <row r="27" spans="1:8" ht="15.75" x14ac:dyDescent="0.25">
      <c r="A27" s="79">
        <f>'2Рабочее время'!A27</f>
        <v>0</v>
      </c>
      <c r="B27" s="21"/>
      <c r="C27" s="21"/>
      <c r="D27" s="21"/>
      <c r="E27" s="21"/>
      <c r="F27" s="21"/>
      <c r="G27" s="21"/>
      <c r="H27" s="73">
        <f t="shared" si="0"/>
        <v>0</v>
      </c>
    </row>
    <row r="28" spans="1:8" ht="15.75" x14ac:dyDescent="0.25">
      <c r="A28" s="79">
        <f>'2Рабочее время'!A28</f>
        <v>0</v>
      </c>
      <c r="B28" s="21"/>
      <c r="C28" s="21"/>
      <c r="D28" s="21"/>
      <c r="E28" s="21"/>
      <c r="F28" s="21"/>
      <c r="G28" s="21"/>
      <c r="H28" s="73">
        <f t="shared" si="0"/>
        <v>0</v>
      </c>
    </row>
    <row r="29" spans="1:8" ht="15.75" x14ac:dyDescent="0.25">
      <c r="A29" s="79">
        <f>'2Рабочее время'!A29</f>
        <v>0</v>
      </c>
      <c r="B29" s="21"/>
      <c r="C29" s="21"/>
      <c r="D29" s="21"/>
      <c r="E29" s="21"/>
      <c r="F29" s="21"/>
      <c r="G29" s="21"/>
      <c r="H29" s="73">
        <f t="shared" si="0"/>
        <v>0</v>
      </c>
    </row>
    <row r="30" spans="1:8" ht="15.75" x14ac:dyDescent="0.25">
      <c r="A30" s="79">
        <f>'2Рабочее время'!A30</f>
        <v>0</v>
      </c>
      <c r="B30" s="21"/>
      <c r="C30" s="21"/>
      <c r="D30" s="21"/>
      <c r="E30" s="21"/>
      <c r="F30" s="21"/>
      <c r="G30" s="21"/>
      <c r="H30" s="73">
        <f t="shared" si="0"/>
        <v>0</v>
      </c>
    </row>
  </sheetData>
  <sheetProtection sheet="1" objects="1" scenarios="1" selectLockedCells="1"/>
  <conditionalFormatting sqref="H4">
    <cfRule type="cellIs" dxfId="9" priority="7" operator="equal">
      <formula>0</formula>
    </cfRule>
    <cfRule type="expression" dxfId="8" priority="8">
      <formula>0</formula>
    </cfRule>
  </conditionalFormatting>
  <conditionalFormatting sqref="H2:H30">
    <cfRule type="cellIs" dxfId="7" priority="5" operator="equal">
      <formula>0</formula>
    </cfRule>
    <cfRule type="expression" dxfId="6" priority="6">
      <formula>0</formula>
    </cfRule>
  </conditionalFormatting>
  <conditionalFormatting sqref="A1:A1048576">
    <cfRule type="cellIs" priority="2" operator="equal">
      <formula>0</formula>
    </cfRule>
  </conditionalFormatting>
  <conditionalFormatting sqref="A1:G1048576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8" sqref="A8"/>
    </sheetView>
  </sheetViews>
  <sheetFormatPr defaultRowHeight="15" x14ac:dyDescent="0.25"/>
  <cols>
    <col min="1" max="1" width="50.140625" customWidth="1"/>
  </cols>
  <sheetData>
    <row r="1" spans="1:1" ht="39.75" customHeight="1" x14ac:dyDescent="0.25">
      <c r="A1" s="25" t="s">
        <v>4</v>
      </c>
    </row>
    <row r="2" spans="1:1" ht="39.75" customHeight="1" x14ac:dyDescent="0.25">
      <c r="A2" s="25" t="s">
        <v>22</v>
      </c>
    </row>
    <row r="3" spans="1:1" ht="39.75" customHeight="1" x14ac:dyDescent="0.25">
      <c r="A3" s="25" t="s">
        <v>18</v>
      </c>
    </row>
    <row r="4" spans="1:1" x14ac:dyDescent="0.25">
      <c r="A4" s="26"/>
    </row>
    <row r="5" spans="1:1" x14ac:dyDescent="0.25">
      <c r="A5" s="26"/>
    </row>
    <row r="6" spans="1:1" x14ac:dyDescent="0.25">
      <c r="A6" s="26"/>
    </row>
    <row r="7" spans="1:1" x14ac:dyDescent="0.25">
      <c r="A7" s="26"/>
    </row>
    <row r="8" spans="1:1" x14ac:dyDescent="0.25">
      <c r="A8" s="26"/>
    </row>
  </sheetData>
  <sheetProtection sheet="1" objects="1" scenarios="1" select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K9"/>
  <sheetViews>
    <sheetView workbookViewId="0">
      <selection activeCell="C6" sqref="C6"/>
    </sheetView>
  </sheetViews>
  <sheetFormatPr defaultColWidth="9.140625" defaultRowHeight="15" x14ac:dyDescent="0.25"/>
  <cols>
    <col min="1" max="1" width="4.7109375" style="3" customWidth="1"/>
    <col min="2" max="2" width="56.5703125" style="3" customWidth="1"/>
    <col min="3" max="3" width="17.140625" style="3" customWidth="1"/>
    <col min="4" max="4" width="19" style="3" customWidth="1"/>
    <col min="5" max="5" width="22" style="3" customWidth="1"/>
    <col min="6" max="9" width="9.140625" style="3"/>
    <col min="10" max="10" width="25.85546875" style="3" customWidth="1"/>
    <col min="11" max="11" width="41.140625" style="3" customWidth="1"/>
    <col min="12" max="16384" width="9.140625" style="3"/>
  </cols>
  <sheetData>
    <row r="1" spans="2:11" ht="36.75" customHeight="1" x14ac:dyDescent="0.25"/>
    <row r="2" spans="2:11" ht="36" customHeight="1" x14ac:dyDescent="0.25">
      <c r="B2" s="29" t="s">
        <v>25</v>
      </c>
      <c r="C2" s="29" t="s">
        <v>26</v>
      </c>
      <c r="D2" s="29" t="s">
        <v>27</v>
      </c>
      <c r="E2" s="29" t="s">
        <v>28</v>
      </c>
      <c r="J2" s="29" t="s">
        <v>29</v>
      </c>
      <c r="K2" s="30">
        <v>50</v>
      </c>
    </row>
    <row r="3" spans="2:11" ht="36" customHeight="1" x14ac:dyDescent="0.25">
      <c r="B3" s="34" t="s">
        <v>30</v>
      </c>
      <c r="C3" s="31"/>
      <c r="D3" s="32"/>
      <c r="E3" s="33" t="str">
        <f>IF(AND(C3=0,D3=0),"введите данные",IF(AND(C3=0,D3&gt;0),D3*$K$3,IF(AND(C3&gt;0,D3&gt;0),"выберите % или значение",C3)))</f>
        <v>введите данные</v>
      </c>
      <c r="J3" s="29" t="s">
        <v>31</v>
      </c>
      <c r="K3" s="30">
        <v>200</v>
      </c>
    </row>
    <row r="4" spans="2:11" ht="36" customHeight="1" x14ac:dyDescent="0.25">
      <c r="B4" s="34" t="s">
        <v>32</v>
      </c>
      <c r="C4" s="31"/>
      <c r="D4" s="32"/>
      <c r="E4" s="33" t="str">
        <f>IF(AND(C4=0,D4=0),"введите данные",IF(AND(C4=0,D4&gt;0),D4*$K$3,IF(AND(C4&gt;0,D4&gt;0),"выберите % или значение",C4)))</f>
        <v>введите данные</v>
      </c>
    </row>
    <row r="5" spans="2:11" ht="36" customHeight="1" x14ac:dyDescent="0.25">
      <c r="B5" s="34" t="s">
        <v>33</v>
      </c>
      <c r="C5" s="31"/>
      <c r="D5" s="32"/>
      <c r="E5" s="33" t="str">
        <f>IF(AND(C5=0,D5=0),"введите данные",IF(AND(C5=0,D5&gt;0),D5*$K$3,IF(AND(C5&gt;0,D5&gt;0),"выберите % или значение",C5)))</f>
        <v>введите данные</v>
      </c>
    </row>
    <row r="6" spans="2:11" ht="36" customHeight="1" x14ac:dyDescent="0.25">
      <c r="B6" s="34" t="s">
        <v>34</v>
      </c>
      <c r="C6" s="31"/>
      <c r="D6" s="32"/>
      <c r="E6" s="33" t="str">
        <f>IF(AND(C6=0,D6=0),"введите данные",IF(AND(C6=0,D6&gt;0),D6*$K$3,IF(AND(C6&gt;0,D6&gt;0),"выберите % или значение",C6)))</f>
        <v>введите данные</v>
      </c>
    </row>
    <row r="7" spans="2:11" ht="36" customHeight="1" x14ac:dyDescent="0.25">
      <c r="B7" s="35" t="s">
        <v>36</v>
      </c>
      <c r="C7" s="31"/>
      <c r="D7" s="32"/>
      <c r="E7" s="33" t="str">
        <f>IF(AND(C7=0,D7=0),"введите данные",IF(AND(C7=0,D7&gt;0),D7*$K$2,IF(AND(C7&gt;0,D7&gt;0),"выберите % или значение",C7)))</f>
        <v>введите данные</v>
      </c>
    </row>
    <row r="8" spans="2:11" ht="36" customHeight="1" x14ac:dyDescent="0.25">
      <c r="B8" s="35" t="s">
        <v>37</v>
      </c>
      <c r="C8" s="31"/>
      <c r="D8" s="32"/>
      <c r="E8" s="33" t="str">
        <f>IF(AND(C8=0,D8=0),"введите данные",IF(AND(C8=0,D8&gt;0),D8*$K$2,IF(AND(C8&gt;0,D8&gt;0),"выберите % или значение",C8)))</f>
        <v>введите данные</v>
      </c>
    </row>
    <row r="9" spans="2:11" ht="36" customHeight="1" x14ac:dyDescent="0.25">
      <c r="B9" s="35" t="s">
        <v>35</v>
      </c>
      <c r="C9" s="31"/>
      <c r="D9" s="32"/>
      <c r="E9" s="33" t="str">
        <f>IF(AND(C9=0,D9=0),"введите данные",IF(AND(C9=0,D9&gt;0),D9*$K$2,IF(AND(C9&gt;0,D9&gt;0),"выберите % или значение",C9)))</f>
        <v>введите данные</v>
      </c>
    </row>
  </sheetData>
  <sheetProtection password="CE28" sheet="1" objects="1" scenarios="1" selectLockedCell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11" sqref="D11"/>
    </sheetView>
  </sheetViews>
  <sheetFormatPr defaultRowHeight="15" x14ac:dyDescent="0.25"/>
  <cols>
    <col min="1" max="1" width="15.140625" customWidth="1"/>
  </cols>
  <sheetData>
    <row r="1" spans="1:1" ht="15.75" x14ac:dyDescent="0.25">
      <c r="A1" s="52" t="s">
        <v>47</v>
      </c>
    </row>
    <row r="2" spans="1:1" ht="15.75" x14ac:dyDescent="0.25">
      <c r="A2" s="5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Штатные должности</vt:lpstr>
      <vt:lpstr>1Описание работ</vt:lpstr>
      <vt:lpstr>2Рабочее время</vt:lpstr>
      <vt:lpstr>Расчет численности</vt:lpstr>
      <vt:lpstr>Потери рабочего времени</vt:lpstr>
      <vt:lpstr>Частотность</vt:lpstr>
      <vt:lpstr>Производные показатели</vt:lpstr>
      <vt:lpstr>Лист3</vt:lpstr>
    </vt:vector>
  </TitlesOfParts>
  <Company>MultiDVD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Гаджиева</dc:creator>
  <cp:lastModifiedBy>Denis</cp:lastModifiedBy>
  <cp:lastPrinted>2017-10-25T11:53:48Z</cp:lastPrinted>
  <dcterms:created xsi:type="dcterms:W3CDTF">2017-03-23T12:08:56Z</dcterms:created>
  <dcterms:modified xsi:type="dcterms:W3CDTF">2020-03-18T09:03:28Z</dcterms:modified>
</cp:coreProperties>
</file>